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16" windowHeight="9168" tabRatio="783" firstSheet="1" activeTab="2"/>
  </bookViews>
  <sheets>
    <sheet name="Коэффициент" sheetId="1" state="hidden" r:id="rId1"/>
    <sheet name="перечень кал." sheetId="2" r:id="rId2"/>
    <sheet name="перечень ворота" sheetId="3" r:id="rId3"/>
  </sheets>
  <externalReferences>
    <externalReference r:id="rId6"/>
    <externalReference r:id="rId7"/>
  </externalReferences>
  <definedNames>
    <definedName name="_xlfn.BAHTTEXT" hidden="1">#NAME?</definedName>
    <definedName name="Constr" localSheetId="2">#REF!</definedName>
    <definedName name="Constr" localSheetId="1">#REF!</definedName>
    <definedName name="Constr">#REF!</definedName>
    <definedName name="FOTImp" localSheetId="2">#REF!</definedName>
    <definedName name="FOTImp" localSheetId="1">#REF!</definedName>
    <definedName name="FOTImp">#REF!</definedName>
    <definedName name="Ind" localSheetId="2">#REF!</definedName>
    <definedName name="Ind" localSheetId="1">#REF!</definedName>
    <definedName name="Ind">#REF!</definedName>
    <definedName name="Investor" localSheetId="2">#REF!</definedName>
    <definedName name="Investor" localSheetId="1">#REF!</definedName>
    <definedName name="Investor">#REF!</definedName>
    <definedName name="Isp" localSheetId="2">#REF!</definedName>
    <definedName name="Isp" localSheetId="1">#REF!</definedName>
    <definedName name="Isp">#REF!</definedName>
    <definedName name="Obj" localSheetId="2">#REF!</definedName>
    <definedName name="Obj" localSheetId="1">#REF!</definedName>
    <definedName name="Obj">#REF!</definedName>
    <definedName name="Obosn" localSheetId="2">#REF!</definedName>
    <definedName name="Obosn" localSheetId="1">#REF!</definedName>
    <definedName name="Obosn">#REF!</definedName>
    <definedName name="ReturnImp" localSheetId="2">#REF!</definedName>
    <definedName name="ReturnImp" localSheetId="1">#REF!</definedName>
    <definedName name="ReturnImp">#REF!</definedName>
    <definedName name="SmPrImp" localSheetId="2">#REF!</definedName>
    <definedName name="SmPrImp" localSheetId="1">#REF!</definedName>
    <definedName name="SmPrImp">#REF!</definedName>
    <definedName name="Zakaz" localSheetId="2">#REF!</definedName>
    <definedName name="Zakaz" localSheetId="1">#REF!</definedName>
    <definedName name="Zakaz">#REF!</definedName>
    <definedName name="ZatrTrImp" localSheetId="2">#REF!</definedName>
    <definedName name="ZatrTrImp" localSheetId="1">#REF!</definedName>
    <definedName name="ZatrTrImp">#REF!</definedName>
    <definedName name="дом" localSheetId="2">#REF!</definedName>
    <definedName name="дом" localSheetId="1">#REF!</definedName>
    <definedName name="дом">#REF!</definedName>
    <definedName name="_xlnm.Print_Area" localSheetId="2">'перечень ворота'!$A$2:$I$36</definedName>
    <definedName name="_xlnm.Print_Area" localSheetId="1">'перечень кал.'!$A$2:$I$31</definedName>
  </definedNames>
  <calcPr fullCalcOnLoad="1" refMode="R1C1"/>
</workbook>
</file>

<file path=xl/sharedStrings.xml><?xml version="1.0" encoding="utf-8"?>
<sst xmlns="http://schemas.openxmlformats.org/spreadsheetml/2006/main" count="165" uniqueCount="86">
  <si>
    <t>шт.</t>
  </si>
  <si>
    <t>Пожарная сигнализация</t>
  </si>
  <si>
    <t>Охранная сигнализация</t>
  </si>
  <si>
    <t>п\п</t>
  </si>
  <si>
    <t>Защищаемая полощадь кв.м</t>
  </si>
  <si>
    <t>Стоимость разработки документации руб.</t>
  </si>
  <si>
    <t>до 100</t>
  </si>
  <si>
    <t>св.100 до 200</t>
  </si>
  <si>
    <t>св.200 до 400</t>
  </si>
  <si>
    <t>св.400 до 700</t>
  </si>
  <si>
    <t>св.700 до 1000</t>
  </si>
  <si>
    <t>св.1000 до 2000</t>
  </si>
  <si>
    <t>св.2000 до 3000</t>
  </si>
  <si>
    <t>св.3000 до 5000</t>
  </si>
  <si>
    <t>св.5000 до 7000</t>
  </si>
  <si>
    <t>св.7000 до 10 000</t>
  </si>
  <si>
    <t>св.10 000 до 13 000</t>
  </si>
  <si>
    <t>св.13 000 до 17 000</t>
  </si>
  <si>
    <t>св.17 000 до 21 000</t>
  </si>
  <si>
    <t>св.21 000 до 25 000</t>
  </si>
  <si>
    <t>СОГЛАСОВАНО</t>
  </si>
  <si>
    <t>УТВЕРЖДАЮ</t>
  </si>
  <si>
    <t>Объект:</t>
  </si>
  <si>
    <t>№</t>
  </si>
  <si>
    <t>Модель</t>
  </si>
  <si>
    <t>Кол-во</t>
  </si>
  <si>
    <t>Еден. Изм.</t>
  </si>
  <si>
    <t>Цена</t>
  </si>
  <si>
    <t>Сумма</t>
  </si>
  <si>
    <t>Технические характеристики оборудования</t>
  </si>
  <si>
    <t>ИТОГО</t>
  </si>
  <si>
    <t>компл.</t>
  </si>
  <si>
    <t>м</t>
  </si>
  <si>
    <t>Перечень №1</t>
  </si>
  <si>
    <t>м.</t>
  </si>
  <si>
    <t>Прокладка проводов</t>
  </si>
  <si>
    <t>Составил: Великанов А.Я.</t>
  </si>
  <si>
    <t xml:space="preserve">ТРУБА ГОФРИРОВАННАЯ ПНД 16 ММ С ЗОНДОМ (100 М) ЛЕГКАЯ </t>
  </si>
  <si>
    <t>ТРУБА ГОФРИРОВАННАЯ ПНД 16 ММ</t>
  </si>
  <si>
    <t>VIZIT-ML300M-40</t>
  </si>
  <si>
    <t xml:space="preserve"> Замок электромагнитный (12VDC, 0,5А, 300кг, встроенное устройство снятия остаточной намагниченности, монтажный комплект, уголок 40х40мм).</t>
  </si>
  <si>
    <t xml:space="preserve">U/UTP-сat5е 4*2*0,52 </t>
  </si>
  <si>
    <t>Четыре одножильные витые пары, 5 кат.</t>
  </si>
  <si>
    <t>Монтажный комплект для калиток</t>
  </si>
  <si>
    <t>Монтаж СКУД</t>
  </si>
  <si>
    <t>на поставку и установку системы контроля доступа и автоматики</t>
  </si>
  <si>
    <t xml:space="preserve">Директор                                                            </t>
  </si>
  <si>
    <t>на поставку и установку системы контроля доступа</t>
  </si>
  <si>
    <t xml:space="preserve">Директор                                                          </t>
  </si>
  <si>
    <t xml:space="preserve"> ВА47-29 1Р 16А</t>
  </si>
  <si>
    <t>Авт. выкл. ВА47-29 1Р 16А 4,5кА х-ка С ИЭК</t>
  </si>
  <si>
    <t>Провод ВВГ-П 3*2,5 660В</t>
  </si>
  <si>
    <t>Провод с однопровол.жилами</t>
  </si>
  <si>
    <t>Кабель КГ 3*1,5 (ТЭП)</t>
  </si>
  <si>
    <t>Провод гибкий  с скрученными жилами</t>
  </si>
  <si>
    <t>Труба ПНД, D=25</t>
  </si>
  <si>
    <t>Монтажный комплект для приводов</t>
  </si>
  <si>
    <t>Монтаж приводов</t>
  </si>
  <si>
    <t xml:space="preserve">                                                                     2022 г.</t>
  </si>
  <si>
    <t xml:space="preserve">Директор                             </t>
  </si>
  <si>
    <t>ул. Савкова</t>
  </si>
  <si>
    <t>МК-300-СA</t>
  </si>
  <si>
    <t>Монтажный кожух предназначен для использования с замками
электромагнитными VIZIT-ML300M-ХХ иVIZIT-ML305-ХХ. Цвет корпуса -антик медный.</t>
  </si>
  <si>
    <t>Z-5R (мод.5000)</t>
  </si>
  <si>
    <t>Контроллер для ключей Touch Memory</t>
  </si>
  <si>
    <t>CP-Z-2 (мод. EP) накладной</t>
  </si>
  <si>
    <t>Proximity считыватель CP-Z-2L предназначен для использования в системах контроля и управления доступом и работает с контроллерами СКУД, поддерживающими интерфейсы Touch Memory. Считыватель может использоваться с бесконтактными идентификаторами (картами и брелоками)</t>
  </si>
  <si>
    <t>ЗИП VIZIT-ML300M-50 уголок.</t>
  </si>
  <si>
    <t>Комплект крепёжный: уголок 50х50 мм - 1 шт., винт - 2 шт., гайка - 2 шт.</t>
  </si>
  <si>
    <t>Сварочные работы</t>
  </si>
  <si>
    <t>Дата составления сметы: 14.06.2022г.</t>
  </si>
  <si>
    <t>ул.  Савкова, 3</t>
  </si>
  <si>
    <t>Блок управления PCB-SW для распашных приводов (DOORHAN)</t>
  </si>
  <si>
    <t xml:space="preserve">Блок управления PCB-SW </t>
  </si>
  <si>
    <t xml:space="preserve">Рычаг-503 </t>
  </si>
  <si>
    <t>Рычаг для доводчиков VIZIT-DC503S;VIZIT-DC505S.</t>
  </si>
  <si>
    <t xml:space="preserve">Промежуточное реле </t>
  </si>
  <si>
    <t>Реле для управления эл.магнитным замком</t>
  </si>
  <si>
    <t>DOORHAN Transmitter 2-PRO пульт-брелок</t>
  </si>
  <si>
    <t>Transmitter 2-PRO</t>
  </si>
  <si>
    <t xml:space="preserve">Кронштейны привода DoorHan Swing </t>
  </si>
  <si>
    <t>Универсальные кронштейны для приводов DoorHan Swing 3000/5000 и других червячных приводов.</t>
  </si>
  <si>
    <t>Шкаф навесной МАСТЕР 2 У</t>
  </si>
  <si>
    <t>Шкаф (Щит) для размещения и установки в нём: электрооборудования, блоков защиты, коммутационных аппаратов и т.п. Цельносварной корпус из 1,5 мм стали марки Ст3. Покраска порошковая в цвет ral 7035 (серый). Комплектация: замок 1 шт, мастер-ключ 1 шт, монтажная плата 1шт, гермовводы (MG-25) 2 шт, клеммные колодки 2 шт, дверной уплотнитель. Вес: 4 кг. Габаритные размеры: (Ширина Х Высота Х Глубина), мм 290х390х190. Номинальное напряжение: 220В. Материал и толщина корпуса: Металл, 1,2мм. Тип размещения: Настенный
Размещение: Улица. Степень пылевлагозащищенности: IP 54</t>
  </si>
  <si>
    <t>МОЛЛЮСК-12/3</t>
  </si>
  <si>
    <t>Выходное напряжение постоянного тока, В 11,4…12,6. Максимальный ток нагрузки, А 3,0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</si>
</sst>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#,##0.00&quot;р.&quot;"/>
    <numFmt numFmtId="174" formatCode="0.0"/>
    <numFmt numFmtId="175" formatCode="d\ mmmm\,\ yyyy"/>
    <numFmt numFmtId="176" formatCode="#,##0&quot;р.&quot;"/>
    <numFmt numFmtId="177" formatCode="_(* #,##0_);_(* \(#,##0\);_(* &quot;-&quot;_);_(@_)"/>
    <numFmt numFmtId="178" formatCode="0.000"/>
    <numFmt numFmtId="179" formatCode="#,##0_ ;\-#,##0\ "/>
    <numFmt numFmtId="180" formatCode="_-* #,##0.000_р_._-;\-* #,##0.000_р_._-;_-* &quot;-&quot;_р_._-;_-@_-"/>
    <numFmt numFmtId="181" formatCode="#,##0.000_ ;\-#,##0.000\ "/>
    <numFmt numFmtId="182" formatCode="#,##0.00_ ;\-#,##0.0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0.0000000"/>
    <numFmt numFmtId="192" formatCode="[&lt;=9999999]###\-####;\(###\)\ ###\-####"/>
    <numFmt numFmtId="193" formatCode="_-* #,##0.00&quot;р.&quot;_-;\-* #,##0.00&quot;р.&quot;_-;_-* &quot;-&quot;&quot;р.&quot;_-;_-@_-"/>
    <numFmt numFmtId="194" formatCode="0.0%"/>
    <numFmt numFmtId="195" formatCode="#,##0.0_ ;\-#,##0.0\ "/>
    <numFmt numFmtId="196" formatCode="#,##0.0"/>
    <numFmt numFmtId="197" formatCode="[$-F800]dddd\,\ mmmm\ dd\,\ yyyy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[Red]#,##0"/>
    <numFmt numFmtId="206" formatCode="[$-FC19]dd\ mmmm\ yyyy\ \г\.;@"/>
    <numFmt numFmtId="207" formatCode="#,##0.000"/>
    <numFmt numFmtId="208" formatCode="#,##0.00_р_."/>
    <numFmt numFmtId="209" formatCode="d\ mmm\ yy"/>
    <numFmt numFmtId="210" formatCode="d/m/yyyy"/>
    <numFmt numFmtId="211" formatCode="dd/mm/yy"/>
    <numFmt numFmtId="212" formatCode="000000"/>
    <numFmt numFmtId="213" formatCode="dd/mm/yy;@"/>
    <numFmt numFmtId="214" formatCode="#,##0.00&quot;р.&quot;;[Red]#,##0.00&quot;р.&quot;"/>
    <numFmt numFmtId="215" formatCode="mmm/yyyy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sz val="8"/>
      <name val="Times New Roman Cyr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b/>
      <sz val="8"/>
      <name val="Times New Roman Cyr"/>
      <family val="1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8"/>
      <color indexed="12"/>
      <name val="Arial Cyr"/>
      <family val="0"/>
    </font>
    <font>
      <sz val="10"/>
      <name val="PragmaticaCTT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 Cyr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8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vertical="center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73" applyFont="1" applyAlignment="1">
      <alignment horizontal="left"/>
      <protection/>
    </xf>
    <xf numFmtId="0" fontId="9" fillId="0" borderId="0" xfId="73" applyFont="1" applyFill="1" applyAlignment="1">
      <alignment/>
      <protection/>
    </xf>
    <xf numFmtId="0" fontId="9" fillId="0" borderId="0" xfId="73" applyFont="1" applyAlignment="1">
      <alignment horizontal="right"/>
      <protection/>
    </xf>
    <xf numFmtId="0" fontId="9" fillId="0" borderId="0" xfId="73" applyFont="1" applyAlignment="1">
      <alignment/>
      <protection/>
    </xf>
    <xf numFmtId="0" fontId="11" fillId="0" borderId="0" xfId="73" applyFont="1" applyBorder="1" applyAlignment="1">
      <alignment horizontal="center" vertical="center"/>
      <protection/>
    </xf>
    <xf numFmtId="0" fontId="11" fillId="0" borderId="0" xfId="73" applyFont="1" applyBorder="1" applyAlignment="1">
      <alignment horizontal="center"/>
      <protection/>
    </xf>
    <xf numFmtId="0" fontId="11" fillId="0" borderId="0" xfId="73" applyFont="1" applyAlignment="1">
      <alignment horizontal="left"/>
      <protection/>
    </xf>
    <xf numFmtId="0" fontId="11" fillId="0" borderId="0" xfId="73" applyFont="1" applyAlignment="1">
      <alignment horizontal="center"/>
      <protection/>
    </xf>
    <xf numFmtId="0" fontId="6" fillId="0" borderId="0" xfId="73" applyFont="1" applyAlignment="1">
      <alignment horizontal="left"/>
      <protection/>
    </xf>
    <xf numFmtId="0" fontId="11" fillId="0" borderId="0" xfId="73" applyFont="1" applyFill="1" applyAlignment="1">
      <alignment horizontal="right"/>
      <protection/>
    </xf>
    <xf numFmtId="0" fontId="11" fillId="0" borderId="0" xfId="73" applyFont="1" applyBorder="1" applyAlignment="1">
      <alignment vertical="center"/>
      <protection/>
    </xf>
    <xf numFmtId="0" fontId="6" fillId="0" borderId="0" xfId="73" applyFont="1" applyAlignment="1">
      <alignment horizontal="right"/>
      <protection/>
    </xf>
    <xf numFmtId="0" fontId="10" fillId="0" borderId="0" xfId="73" applyFont="1" applyBorder="1" applyAlignment="1">
      <alignment vertical="center"/>
      <protection/>
    </xf>
    <xf numFmtId="0" fontId="6" fillId="0" borderId="0" xfId="73" applyFont="1" applyBorder="1" applyAlignment="1">
      <alignment horizontal="right"/>
      <protection/>
    </xf>
    <xf numFmtId="0" fontId="9" fillId="0" borderId="0" xfId="73" applyFont="1" applyFill="1" applyAlignment="1">
      <alignment horizontal="right"/>
      <protection/>
    </xf>
    <xf numFmtId="173" fontId="9" fillId="0" borderId="12" xfId="73" applyNumberFormat="1" applyFont="1" applyBorder="1" applyAlignment="1">
      <alignment horizontal="left"/>
      <protection/>
    </xf>
    <xf numFmtId="0" fontId="13" fillId="33" borderId="11" xfId="7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9" fillId="33" borderId="11" xfId="73" applyNumberFormat="1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/>
    </xf>
    <xf numFmtId="0" fontId="0" fillId="34" borderId="0" xfId="0" applyFont="1" applyFill="1" applyBorder="1" applyAlignment="1">
      <alignment vertical="center" wrapText="1"/>
    </xf>
    <xf numFmtId="0" fontId="9" fillId="0" borderId="11" xfId="0" applyNumberFormat="1" applyFont="1" applyBorder="1" applyAlignment="1" applyProtection="1">
      <alignment horizontal="center" vertical="center" wrapText="1"/>
      <protection hidden="1"/>
    </xf>
    <xf numFmtId="2" fontId="9" fillId="0" borderId="11" xfId="0" applyNumberFormat="1" applyFont="1" applyBorder="1" applyAlignment="1" applyProtection="1">
      <alignment horizontal="center" vertical="center" wrapText="1"/>
      <protection hidden="1"/>
    </xf>
    <xf numFmtId="4" fontId="9" fillId="0" borderId="11" xfId="73" applyNumberFormat="1" applyFont="1" applyBorder="1" applyAlignment="1" applyProtection="1">
      <alignment vertical="center"/>
      <protection hidden="1"/>
    </xf>
    <xf numFmtId="0" fontId="19" fillId="33" borderId="11" xfId="64" applyFont="1" applyFill="1" applyBorder="1" applyAlignment="1">
      <alignment horizontal="left" vertical="center" wrapText="1" shrinkToFit="1"/>
      <protection/>
    </xf>
    <xf numFmtId="2" fontId="0" fillId="0" borderId="0" xfId="0" applyNumberFormat="1" applyAlignment="1">
      <alignment/>
    </xf>
    <xf numFmtId="0" fontId="9" fillId="0" borderId="11" xfId="73" applyFont="1" applyBorder="1" applyAlignment="1" applyProtection="1">
      <alignment horizontal="center"/>
      <protection hidden="1"/>
    </xf>
    <xf numFmtId="0" fontId="20" fillId="0" borderId="11" xfId="73" applyFont="1" applyBorder="1" applyAlignment="1" applyProtection="1">
      <alignment horizontal="left" vertical="center"/>
      <protection hidden="1"/>
    </xf>
    <xf numFmtId="2" fontId="9" fillId="0" borderId="11" xfId="73" applyNumberFormat="1" applyFont="1" applyBorder="1" applyAlignment="1" applyProtection="1">
      <alignment horizontal="center"/>
      <protection hidden="1"/>
    </xf>
    <xf numFmtId="2" fontId="9" fillId="0" borderId="11" xfId="73" applyNumberFormat="1" applyFont="1" applyBorder="1" applyAlignment="1" applyProtection="1">
      <alignment horizontal="left" wrapText="1"/>
      <protection hidden="1"/>
    </xf>
    <xf numFmtId="2" fontId="9" fillId="0" borderId="11" xfId="73" applyNumberFormat="1" applyFont="1" applyBorder="1" applyProtection="1">
      <alignment/>
      <protection hidden="1"/>
    </xf>
    <xf numFmtId="4" fontId="13" fillId="0" borderId="11" xfId="73" applyNumberFormat="1" applyFont="1" applyBorder="1" applyAlignment="1" applyProtection="1">
      <alignment vertical="center"/>
      <protection hidden="1"/>
    </xf>
    <xf numFmtId="0" fontId="21" fillId="0" borderId="0" xfId="73" applyFont="1" applyAlignment="1">
      <alignment horizontal="left" vertical="center" wrapText="1"/>
      <protection/>
    </xf>
    <xf numFmtId="0" fontId="19" fillId="0" borderId="11" xfId="63" applyFont="1" applyFill="1" applyBorder="1" applyAlignment="1">
      <alignment horizontal="left" vertical="center" wrapText="1"/>
      <protection/>
    </xf>
    <xf numFmtId="0" fontId="56" fillId="33" borderId="13" xfId="64" applyFont="1" applyFill="1" applyBorder="1" applyAlignment="1">
      <alignment horizontal="left" vertical="center" wrapText="1" shrinkToFit="1"/>
      <protection/>
    </xf>
    <xf numFmtId="0" fontId="20" fillId="0" borderId="11" xfId="73" applyNumberFormat="1" applyFont="1" applyBorder="1" applyAlignment="1" applyProtection="1">
      <alignment horizontal="center" vertical="center" wrapText="1"/>
      <protection hidden="1"/>
    </xf>
    <xf numFmtId="2" fontId="20" fillId="0" borderId="14" xfId="0" applyNumberFormat="1" applyFont="1" applyBorder="1" applyAlignment="1">
      <alignment horizontal="right" vertical="center" wrapText="1"/>
    </xf>
    <xf numFmtId="0" fontId="19" fillId="35" borderId="15" xfId="0" applyFont="1" applyFill="1" applyBorder="1" applyAlignment="1" applyProtection="1">
      <alignment horizontal="left" vertical="center" wrapText="1" readingOrder="1"/>
      <protection hidden="1" locked="0"/>
    </xf>
    <xf numFmtId="0" fontId="19" fillId="0" borderId="16" xfId="64" applyFont="1" applyFill="1" applyBorder="1" applyAlignment="1">
      <alignment horizontal="left" vertical="center" wrapText="1" shrinkToFit="1"/>
      <protection/>
    </xf>
    <xf numFmtId="0" fontId="19" fillId="0" borderId="11" xfId="0" applyFont="1" applyBorder="1" applyAlignment="1" applyProtection="1">
      <alignment vertical="center"/>
      <protection locked="0"/>
    </xf>
    <xf numFmtId="0" fontId="20" fillId="0" borderId="11" xfId="0" applyNumberFormat="1" applyFont="1" applyBorder="1" applyAlignment="1" applyProtection="1">
      <alignment horizontal="center" vertical="center" wrapText="1"/>
      <protection hidden="1"/>
    </xf>
    <xf numFmtId="2" fontId="9" fillId="0" borderId="14" xfId="0" applyNumberFormat="1" applyFont="1" applyBorder="1" applyAlignment="1" applyProtection="1">
      <alignment horizontal="center" vertical="center" wrapText="1"/>
      <protection hidden="1"/>
    </xf>
    <xf numFmtId="0" fontId="11" fillId="0" borderId="0" xfId="74" applyFont="1" applyBorder="1" applyAlignment="1">
      <alignment horizontal="center" vertical="center"/>
      <protection/>
    </xf>
    <xf numFmtId="0" fontId="11" fillId="0" borderId="0" xfId="74" applyFont="1" applyBorder="1" applyAlignment="1">
      <alignment vertical="center"/>
      <protection/>
    </xf>
    <xf numFmtId="0" fontId="6" fillId="0" borderId="0" xfId="74" applyFont="1" applyAlignment="1">
      <alignment horizontal="right"/>
      <protection/>
    </xf>
    <xf numFmtId="0" fontId="11" fillId="0" borderId="0" xfId="74" applyFont="1" applyAlignment="1">
      <alignment horizontal="center"/>
      <protection/>
    </xf>
    <xf numFmtId="0" fontId="10" fillId="0" borderId="0" xfId="74" applyFont="1" applyBorder="1" applyAlignment="1">
      <alignment vertical="center"/>
      <protection/>
    </xf>
    <xf numFmtId="0" fontId="6" fillId="0" borderId="0" xfId="74" applyFont="1" applyBorder="1" applyAlignment="1">
      <alignment horizontal="right"/>
      <protection/>
    </xf>
    <xf numFmtId="0" fontId="11" fillId="0" borderId="0" xfId="74" applyFont="1" applyBorder="1" applyAlignment="1">
      <alignment horizontal="center"/>
      <protection/>
    </xf>
    <xf numFmtId="0" fontId="11" fillId="0" borderId="0" xfId="74" applyFont="1" applyAlignment="1">
      <alignment horizontal="left"/>
      <protection/>
    </xf>
    <xf numFmtId="0" fontId="6" fillId="0" borderId="0" xfId="74" applyFont="1" applyAlignment="1">
      <alignment horizontal="left"/>
      <protection/>
    </xf>
    <xf numFmtId="0" fontId="11" fillId="0" borderId="0" xfId="74" applyFont="1" applyFill="1" applyAlignment="1">
      <alignment horizontal="right"/>
      <protection/>
    </xf>
    <xf numFmtId="0" fontId="9" fillId="0" borderId="0" xfId="74" applyFont="1" applyAlignment="1">
      <alignment horizontal="left"/>
      <protection/>
    </xf>
    <xf numFmtId="0" fontId="9" fillId="0" borderId="0" xfId="74" applyFont="1" applyFill="1" applyAlignment="1">
      <alignment horizontal="right"/>
      <protection/>
    </xf>
    <xf numFmtId="173" fontId="9" fillId="0" borderId="12" xfId="74" applyNumberFormat="1" applyFont="1" applyBorder="1" applyAlignment="1">
      <alignment horizontal="left"/>
      <protection/>
    </xf>
    <xf numFmtId="0" fontId="13" fillId="33" borderId="11" xfId="74" applyNumberFormat="1" applyFont="1" applyFill="1" applyBorder="1" applyAlignment="1" applyProtection="1">
      <alignment horizontal="center" vertical="center" wrapText="1"/>
      <protection hidden="1"/>
    </xf>
    <xf numFmtId="4" fontId="9" fillId="33" borderId="11" xfId="74" applyNumberFormat="1" applyFont="1" applyFill="1" applyBorder="1" applyAlignment="1" applyProtection="1">
      <alignment vertical="center"/>
      <protection hidden="1"/>
    </xf>
    <xf numFmtId="0" fontId="19" fillId="33" borderId="11" xfId="63" applyFont="1" applyFill="1" applyBorder="1" applyAlignment="1">
      <alignment horizontal="left" vertical="center" wrapText="1"/>
      <protection/>
    </xf>
    <xf numFmtId="14" fontId="19" fillId="33" borderId="11" xfId="62" applyNumberFormat="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horizontal="left" vertical="center"/>
    </xf>
    <xf numFmtId="14" fontId="19" fillId="33" borderId="0" xfId="62" applyNumberFormat="1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/>
    </xf>
    <xf numFmtId="0" fontId="23" fillId="0" borderId="11" xfId="64" applyFont="1" applyFill="1" applyBorder="1" applyAlignment="1">
      <alignment vertical="center" wrapText="1" shrinkToFit="1"/>
      <protection/>
    </xf>
    <xf numFmtId="4" fontId="9" fillId="0" borderId="11" xfId="74" applyNumberFormat="1" applyFont="1" applyBorder="1" applyAlignment="1" applyProtection="1">
      <alignment vertical="center"/>
      <protection hidden="1"/>
    </xf>
    <xf numFmtId="0" fontId="9" fillId="0" borderId="11" xfId="74" applyFont="1" applyBorder="1" applyAlignment="1" applyProtection="1">
      <alignment horizontal="center"/>
      <protection hidden="1"/>
    </xf>
    <xf numFmtId="0" fontId="20" fillId="0" borderId="11" xfId="74" applyFont="1" applyBorder="1" applyAlignment="1" applyProtection="1">
      <alignment horizontal="left" vertical="center"/>
      <protection hidden="1"/>
    </xf>
    <xf numFmtId="2" fontId="9" fillId="0" borderId="11" xfId="74" applyNumberFormat="1" applyFont="1" applyBorder="1" applyAlignment="1" applyProtection="1">
      <alignment horizontal="center"/>
      <protection hidden="1"/>
    </xf>
    <xf numFmtId="2" fontId="9" fillId="0" borderId="11" xfId="74" applyNumberFormat="1" applyFont="1" applyBorder="1" applyAlignment="1" applyProtection="1">
      <alignment horizontal="left" wrapText="1"/>
      <protection hidden="1"/>
    </xf>
    <xf numFmtId="2" fontId="9" fillId="0" borderId="11" xfId="74" applyNumberFormat="1" applyFont="1" applyBorder="1" applyProtection="1">
      <alignment/>
      <protection hidden="1"/>
    </xf>
    <xf numFmtId="4" fontId="13" fillId="0" borderId="11" xfId="74" applyNumberFormat="1" applyFont="1" applyBorder="1" applyAlignment="1" applyProtection="1">
      <alignment vertical="center"/>
      <protection hidden="1"/>
    </xf>
    <xf numFmtId="0" fontId="9" fillId="0" borderId="0" xfId="74" applyFont="1" applyFill="1" applyAlignment="1">
      <alignment/>
      <protection/>
    </xf>
    <xf numFmtId="0" fontId="9" fillId="0" borderId="0" xfId="74" applyFont="1" applyAlignment="1">
      <alignment horizontal="right"/>
      <protection/>
    </xf>
    <xf numFmtId="0" fontId="9" fillId="0" borderId="0" xfId="74" applyFont="1" applyAlignment="1">
      <alignment/>
      <protection/>
    </xf>
    <xf numFmtId="0" fontId="21" fillId="0" borderId="0" xfId="74" applyFont="1" applyAlignment="1">
      <alignment horizontal="left" vertical="center" wrapText="1"/>
      <protection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33" borderId="14" xfId="64" applyFont="1" applyFill="1" applyBorder="1" applyAlignment="1">
      <alignment horizontal="left" vertical="center" wrapText="1" shrinkToFit="1"/>
      <protection/>
    </xf>
    <xf numFmtId="0" fontId="19" fillId="33" borderId="17" xfId="64" applyFont="1" applyFill="1" applyBorder="1" applyAlignment="1">
      <alignment horizontal="left" vertical="center" wrapText="1" shrinkToFit="1"/>
      <protection/>
    </xf>
    <xf numFmtId="0" fontId="19" fillId="33" borderId="18" xfId="64" applyFont="1" applyFill="1" applyBorder="1" applyAlignment="1">
      <alignment horizontal="left" vertical="center" wrapText="1" shrinkToFit="1"/>
      <protection/>
    </xf>
    <xf numFmtId="0" fontId="16" fillId="0" borderId="0" xfId="0" applyFont="1" applyAlignment="1">
      <alignment horizontal="right" vertical="center"/>
    </xf>
    <xf numFmtId="0" fontId="11" fillId="0" borderId="0" xfId="73" applyFont="1" applyBorder="1" applyAlignment="1">
      <alignment horizontal="center" vertical="center"/>
      <protection/>
    </xf>
    <xf numFmtId="0" fontId="11" fillId="0" borderId="0" xfId="73" applyFont="1" applyAlignment="1">
      <alignment horizontal="center"/>
      <protection/>
    </xf>
    <xf numFmtId="0" fontId="10" fillId="0" borderId="19" xfId="73" applyFont="1" applyBorder="1" applyAlignment="1">
      <alignment horizontal="center" vertical="center"/>
      <protection/>
    </xf>
    <xf numFmtId="0" fontId="6" fillId="0" borderId="0" xfId="73" applyFont="1" applyBorder="1" applyAlignment="1">
      <alignment horizontal="center"/>
      <protection/>
    </xf>
    <xf numFmtId="0" fontId="10" fillId="0" borderId="19" xfId="73" applyFont="1" applyBorder="1" applyAlignment="1">
      <alignment horizontal="right"/>
      <protection/>
    </xf>
    <xf numFmtId="0" fontId="11" fillId="0" borderId="17" xfId="73" applyFont="1" applyBorder="1" applyAlignment="1">
      <alignment horizontal="center" vertical="center"/>
      <protection/>
    </xf>
    <xf numFmtId="0" fontId="11" fillId="0" borderId="17" xfId="73" applyFont="1" applyBorder="1" applyAlignment="1">
      <alignment horizontal="right"/>
      <protection/>
    </xf>
    <xf numFmtId="0" fontId="11" fillId="0" borderId="0" xfId="73" applyFont="1" applyAlignment="1">
      <alignment horizontal="center" wrapText="1"/>
      <protection/>
    </xf>
    <xf numFmtId="0" fontId="6" fillId="0" borderId="0" xfId="73" applyFont="1" applyBorder="1" applyAlignment="1">
      <alignment horizontal="left"/>
      <protection/>
    </xf>
    <xf numFmtId="0" fontId="10" fillId="0" borderId="19" xfId="73" applyFont="1" applyBorder="1" applyAlignment="1">
      <alignment horizontal="left"/>
      <protection/>
    </xf>
    <xf numFmtId="0" fontId="10" fillId="0" borderId="17" xfId="73" applyFont="1" applyBorder="1" applyAlignment="1">
      <alignment horizontal="left"/>
      <protection/>
    </xf>
    <xf numFmtId="0" fontId="4" fillId="0" borderId="17" xfId="42" applyBorder="1" applyAlignment="1" applyProtection="1">
      <alignment horizontal="left"/>
      <protection/>
    </xf>
    <xf numFmtId="0" fontId="6" fillId="0" borderId="17" xfId="73" applyFont="1" applyBorder="1" applyAlignment="1">
      <alignment horizontal="left"/>
      <protection/>
    </xf>
    <xf numFmtId="0" fontId="17" fillId="0" borderId="12" xfId="42" applyFont="1" applyFill="1" applyBorder="1" applyAlignment="1" applyProtection="1">
      <alignment horizontal="right"/>
      <protection/>
    </xf>
    <xf numFmtId="0" fontId="9" fillId="0" borderId="12" xfId="73" applyFont="1" applyFill="1" applyBorder="1" applyAlignment="1">
      <alignment horizontal="right"/>
      <protection/>
    </xf>
    <xf numFmtId="0" fontId="13" fillId="0" borderId="11" xfId="73" applyNumberFormat="1" applyFont="1" applyBorder="1" applyAlignment="1" applyProtection="1">
      <alignment horizontal="center"/>
      <protection hidden="1"/>
    </xf>
    <xf numFmtId="0" fontId="13" fillId="0" borderId="11" xfId="73" applyNumberFormat="1" applyFont="1" applyBorder="1" applyAlignment="1" applyProtection="1">
      <alignment horizontal="center" vertical="center" wrapText="1"/>
      <protection hidden="1"/>
    </xf>
    <xf numFmtId="0" fontId="13" fillId="0" borderId="20" xfId="73" applyNumberFormat="1" applyFont="1" applyBorder="1" applyAlignment="1" applyProtection="1">
      <alignment horizontal="center" vertical="center" wrapText="1"/>
      <protection hidden="1"/>
    </xf>
    <xf numFmtId="0" fontId="20" fillId="33" borderId="14" xfId="64" applyFont="1" applyFill="1" applyBorder="1" applyAlignment="1">
      <alignment horizontal="left" vertical="center" wrapText="1" shrinkToFit="1"/>
      <protection/>
    </xf>
    <xf numFmtId="0" fontId="20" fillId="33" borderId="17" xfId="64" applyFont="1" applyFill="1" applyBorder="1" applyAlignment="1">
      <alignment horizontal="left" vertical="center" wrapText="1" shrinkToFit="1"/>
      <protection/>
    </xf>
    <xf numFmtId="0" fontId="20" fillId="33" borderId="18" xfId="64" applyFont="1" applyFill="1" applyBorder="1" applyAlignment="1">
      <alignment horizontal="left" vertical="center" wrapText="1" shrinkToFit="1"/>
      <protection/>
    </xf>
    <xf numFmtId="0" fontId="22" fillId="0" borderId="21" xfId="64" applyFont="1" applyFill="1" applyBorder="1" applyAlignment="1">
      <alignment horizontal="left" vertical="center" wrapText="1" shrinkToFit="1"/>
      <protection/>
    </xf>
    <xf numFmtId="0" fontId="22" fillId="0" borderId="19" xfId="64" applyFont="1" applyFill="1" applyBorder="1" applyAlignment="1">
      <alignment horizontal="left" vertical="center" wrapText="1" shrinkToFit="1"/>
      <protection/>
    </xf>
    <xf numFmtId="0" fontId="22" fillId="0" borderId="22" xfId="64" applyFont="1" applyFill="1" applyBorder="1" applyAlignment="1">
      <alignment horizontal="left" vertical="center" wrapText="1" shrinkToFit="1"/>
      <protection/>
    </xf>
    <xf numFmtId="214" fontId="20" fillId="0" borderId="11" xfId="59" applyNumberFormat="1" applyFont="1" applyFill="1" applyBorder="1" applyAlignment="1">
      <alignment horizontal="left" vertical="center" wrapText="1"/>
      <protection/>
    </xf>
    <xf numFmtId="0" fontId="13" fillId="0" borderId="11" xfId="73" applyNumberFormat="1" applyFont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left" vertical="center" wrapText="1"/>
      <protection hidden="1"/>
    </xf>
    <xf numFmtId="0" fontId="20" fillId="33" borderId="11" xfId="0" applyFont="1" applyFill="1" applyBorder="1" applyAlignment="1">
      <alignment horizontal="left" vertical="center"/>
    </xf>
    <xf numFmtId="174" fontId="20" fillId="33" borderId="14" xfId="0" applyNumberFormat="1" applyFont="1" applyFill="1" applyBorder="1" applyAlignment="1">
      <alignment horizontal="left" vertical="center" wrapText="1"/>
    </xf>
    <xf numFmtId="174" fontId="20" fillId="33" borderId="17" xfId="0" applyNumberFormat="1" applyFont="1" applyFill="1" applyBorder="1" applyAlignment="1">
      <alignment horizontal="left" vertical="center" wrapText="1"/>
    </xf>
    <xf numFmtId="174" fontId="20" fillId="33" borderId="18" xfId="0" applyNumberFormat="1" applyFont="1" applyFill="1" applyBorder="1" applyAlignment="1">
      <alignment horizontal="left" vertical="center" wrapText="1"/>
    </xf>
    <xf numFmtId="0" fontId="21" fillId="0" borderId="0" xfId="73" applyFont="1" applyAlignment="1">
      <alignment horizontal="left" vertical="center" wrapText="1"/>
      <protection/>
    </xf>
    <xf numFmtId="0" fontId="6" fillId="0" borderId="0" xfId="73" applyFont="1" applyAlignment="1">
      <alignment horizontal="left" vertical="center" wrapText="1"/>
      <protection/>
    </xf>
    <xf numFmtId="0" fontId="19" fillId="0" borderId="11" xfId="73" applyFont="1" applyBorder="1" applyAlignment="1" applyProtection="1">
      <alignment horizontal="left" vertical="center"/>
      <protection hidden="1"/>
    </xf>
    <xf numFmtId="0" fontId="20" fillId="0" borderId="11" xfId="0" applyFont="1" applyBorder="1" applyAlignment="1">
      <alignment horizontal="left" vertical="center"/>
    </xf>
    <xf numFmtId="0" fontId="20" fillId="0" borderId="0" xfId="73" applyFont="1" applyAlignment="1">
      <alignment horizontal="left" vertical="top" wrapText="1"/>
      <protection/>
    </xf>
    <xf numFmtId="0" fontId="19" fillId="0" borderId="11" xfId="74" applyFont="1" applyBorder="1" applyAlignment="1" applyProtection="1">
      <alignment horizontal="left" vertical="center"/>
      <protection hidden="1"/>
    </xf>
    <xf numFmtId="0" fontId="20" fillId="0" borderId="0" xfId="74" applyFont="1" applyAlignment="1">
      <alignment horizontal="left" vertical="top" wrapText="1"/>
      <protection/>
    </xf>
    <xf numFmtId="0" fontId="21" fillId="0" borderId="0" xfId="74" applyFont="1" applyAlignment="1">
      <alignment horizontal="left" vertical="center" wrapText="1"/>
      <protection/>
    </xf>
    <xf numFmtId="0" fontId="6" fillId="0" borderId="0" xfId="74" applyFont="1" applyAlignment="1">
      <alignment horizontal="left" vertical="center" wrapText="1"/>
      <protection/>
    </xf>
    <xf numFmtId="0" fontId="13" fillId="0" borderId="11" xfId="74" applyNumberFormat="1" applyFont="1" applyBorder="1" applyAlignment="1" applyProtection="1">
      <alignment horizontal="center" vertical="center" wrapText="1"/>
      <protection hidden="1"/>
    </xf>
    <xf numFmtId="0" fontId="13" fillId="0" borderId="11" xfId="74" applyNumberFormat="1" applyFont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>
      <alignment horizontal="center" vertical="center" wrapText="1"/>
    </xf>
    <xf numFmtId="0" fontId="20" fillId="33" borderId="14" xfId="65" applyFont="1" applyFill="1" applyBorder="1" applyAlignment="1">
      <alignment horizontal="left" vertical="center" wrapText="1"/>
      <protection/>
    </xf>
    <xf numFmtId="0" fontId="20" fillId="33" borderId="17" xfId="65" applyFont="1" applyFill="1" applyBorder="1" applyAlignment="1">
      <alignment horizontal="left" vertical="center" wrapText="1"/>
      <protection/>
    </xf>
    <xf numFmtId="0" fontId="20" fillId="33" borderId="18" xfId="65" applyFont="1" applyFill="1" applyBorder="1" applyAlignment="1">
      <alignment horizontal="left" vertical="center" wrapText="1"/>
      <protection/>
    </xf>
    <xf numFmtId="0" fontId="22" fillId="0" borderId="11" xfId="64" applyFont="1" applyFill="1" applyBorder="1" applyAlignment="1">
      <alignment vertical="center" wrapText="1" shrinkToFit="1"/>
      <protection/>
    </xf>
    <xf numFmtId="0" fontId="6" fillId="0" borderId="0" xfId="74" applyFont="1" applyBorder="1" applyAlignment="1">
      <alignment horizontal="left"/>
      <protection/>
    </xf>
    <xf numFmtId="0" fontId="10" fillId="0" borderId="17" xfId="74" applyFont="1" applyBorder="1" applyAlignment="1">
      <alignment horizontal="left"/>
      <protection/>
    </xf>
    <xf numFmtId="0" fontId="4" fillId="0" borderId="17" xfId="42" applyFont="1" applyBorder="1" applyAlignment="1" applyProtection="1">
      <alignment horizontal="left"/>
      <protection/>
    </xf>
    <xf numFmtId="0" fontId="6" fillId="0" borderId="17" xfId="74" applyFont="1" applyBorder="1" applyAlignment="1">
      <alignment horizontal="left"/>
      <protection/>
    </xf>
    <xf numFmtId="0" fontId="9" fillId="0" borderId="12" xfId="74" applyFont="1" applyFill="1" applyBorder="1" applyAlignment="1">
      <alignment horizontal="right"/>
      <protection/>
    </xf>
    <xf numFmtId="0" fontId="13" fillId="0" borderId="11" xfId="74" applyNumberFormat="1" applyFont="1" applyBorder="1" applyAlignment="1" applyProtection="1">
      <alignment horizontal="center"/>
      <protection hidden="1"/>
    </xf>
    <xf numFmtId="0" fontId="13" fillId="0" borderId="20" xfId="74" applyNumberFormat="1" applyFont="1" applyBorder="1" applyAlignment="1" applyProtection="1">
      <alignment horizontal="center" vertical="center" wrapText="1"/>
      <protection hidden="1"/>
    </xf>
    <xf numFmtId="0" fontId="10" fillId="0" borderId="19" xfId="74" applyFont="1" applyBorder="1" applyAlignment="1">
      <alignment horizontal="center" vertical="center"/>
      <protection/>
    </xf>
    <xf numFmtId="0" fontId="10" fillId="0" borderId="19" xfId="74" applyFont="1" applyBorder="1" applyAlignment="1">
      <alignment horizontal="right"/>
      <protection/>
    </xf>
    <xf numFmtId="0" fontId="11" fillId="0" borderId="17" xfId="74" applyFont="1" applyBorder="1" applyAlignment="1">
      <alignment horizontal="center" vertical="center"/>
      <protection/>
    </xf>
    <xf numFmtId="0" fontId="11" fillId="0" borderId="17" xfId="74" applyFont="1" applyBorder="1" applyAlignment="1">
      <alignment horizontal="right"/>
      <protection/>
    </xf>
    <xf numFmtId="0" fontId="11" fillId="0" borderId="0" xfId="74" applyFont="1" applyAlignment="1">
      <alignment horizontal="center"/>
      <protection/>
    </xf>
    <xf numFmtId="0" fontId="11" fillId="0" borderId="0" xfId="74" applyFont="1" applyAlignment="1">
      <alignment horizontal="center" wrapText="1"/>
      <protection/>
    </xf>
    <xf numFmtId="0" fontId="11" fillId="0" borderId="0" xfId="74" applyFont="1" applyBorder="1" applyAlignment="1">
      <alignment horizontal="center" vertical="center"/>
      <protection/>
    </xf>
    <xf numFmtId="0" fontId="6" fillId="0" borderId="0" xfId="74" applyFont="1" applyBorder="1" applyAlignment="1">
      <alignment horizontal="center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1 2" xfId="55"/>
    <cellStyle name="Обычный 12" xfId="56"/>
    <cellStyle name="Обычный 2" xfId="57"/>
    <cellStyle name="Обычный 2 2" xfId="58"/>
    <cellStyle name="Обычный 3" xfId="59"/>
    <cellStyle name="Обычный 4" xfId="60"/>
    <cellStyle name="Обычный 5" xfId="61"/>
    <cellStyle name="Обычный_gate" xfId="62"/>
    <cellStyle name="Обычный_PRICE09" xfId="63"/>
    <cellStyle name="Обычный_Доп.оборудование. 2" xfId="64"/>
    <cellStyle name="Обычный_опс1 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Стиль 1 2" xfId="73"/>
    <cellStyle name="Стиль 1 2 2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ks9\GROUP5\&#1050;&#1054;&#1052;&#1055;&#1051;&#1045;&#1050;&#1058;-&#1057;&#1045;&#1056;&#1042;&#1048;&#1057;%202010\&#1044;&#1086;&#1075;&#1086;&#1074;&#1086;&#1088;%202010\&#8470;%202010-064.2%20&#1086;&#1090;%2019.10.10%20&#1063;&#1072;&#1087;&#1072;&#1077;&#1074;&#1072;%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%20&#1048;&#1057;&#1050;\&#1089;&#1084;&#1077;&#1090;&#1072;\&#1056;&#1077;&#1089;&#1087;&#1091;&#1073;&#1083;&#1080;&#1082;&#1072;&#1085;&#1089;&#1082;&#1072;&#1103;,%205%20&#1074;&#1086;&#1088;&#1086;&#1090;&#1072;%20&#1080;%20&#1082;&#1072;&#1083;&#1080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"/>
      <sheetName val="Коэффициент"/>
      <sheetName val="Перечень  "/>
      <sheetName val="домофон  (скид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ициент"/>
      <sheetName val="перечень кал."/>
      <sheetName val="перечень воро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I4">
      <selection activeCell="M19" sqref="M19"/>
    </sheetView>
  </sheetViews>
  <sheetFormatPr defaultColWidth="9.00390625" defaultRowHeight="12.75"/>
  <cols>
    <col min="1" max="1" width="3.375" style="0" customWidth="1"/>
    <col min="2" max="2" width="4.50390625" style="0" customWidth="1"/>
    <col min="3" max="3" width="18.125" style="0" customWidth="1"/>
    <col min="4" max="4" width="14.375" style="0" customWidth="1"/>
    <col min="5" max="5" width="5.00390625" style="0" customWidth="1"/>
    <col min="6" max="6" width="4.625" style="0" customWidth="1"/>
    <col min="7" max="7" width="17.875" style="0" customWidth="1"/>
    <col min="8" max="8" width="13.375" style="0" customWidth="1"/>
    <col min="9" max="9" width="5.50390625" style="0" customWidth="1"/>
    <col min="11" max="11" width="17.625" style="0" customWidth="1"/>
    <col min="12" max="12" width="11.375" style="0" customWidth="1"/>
    <col min="13" max="13" width="5.50390625" style="0" customWidth="1"/>
  </cols>
  <sheetData>
    <row r="1" spans="1:8" ht="12.75">
      <c r="A1" s="2"/>
      <c r="B1" s="3"/>
      <c r="C1" s="4"/>
      <c r="D1" s="5"/>
      <c r="E1" s="5"/>
      <c r="F1" s="5"/>
      <c r="G1" s="5"/>
      <c r="H1" s="1"/>
    </row>
    <row r="3" spans="2:8" ht="12.75">
      <c r="B3" s="87" t="s">
        <v>1</v>
      </c>
      <c r="C3" s="87"/>
      <c r="D3" s="87"/>
      <c r="F3" s="87" t="s">
        <v>2</v>
      </c>
      <c r="G3" s="87"/>
      <c r="H3" s="87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51" customHeight="1">
      <c r="A5" s="6"/>
      <c r="B5" s="7" t="s">
        <v>3</v>
      </c>
      <c r="C5" s="8" t="s">
        <v>4</v>
      </c>
      <c r="D5" s="8" t="s">
        <v>5</v>
      </c>
      <c r="E5" s="6"/>
      <c r="F5" s="7" t="s">
        <v>3</v>
      </c>
      <c r="G5" s="8" t="s">
        <v>4</v>
      </c>
      <c r="H5" s="8" t="s">
        <v>5</v>
      </c>
      <c r="I5" s="6"/>
      <c r="J5" s="7" t="s">
        <v>3</v>
      </c>
      <c r="K5" s="8" t="s">
        <v>4</v>
      </c>
      <c r="L5" s="8" t="s">
        <v>5</v>
      </c>
      <c r="M5" s="6"/>
      <c r="N5" s="6"/>
    </row>
    <row r="6" spans="1:14" ht="12.75">
      <c r="A6" s="6"/>
      <c r="B6" s="9">
        <v>1</v>
      </c>
      <c r="C6" s="9" t="s">
        <v>6</v>
      </c>
      <c r="D6" s="9">
        <v>600</v>
      </c>
      <c r="E6" s="6" t="e">
        <f>IF(#REF!&lt;=100,Коэффициент!D6,0)</f>
        <v>#REF!</v>
      </c>
      <c r="F6" s="9">
        <v>1</v>
      </c>
      <c r="G6" s="9" t="s">
        <v>6</v>
      </c>
      <c r="H6" s="9">
        <v>540</v>
      </c>
      <c r="I6" s="6" t="e">
        <f>IF(#REF!&lt;=100,Коэффициент!H6,0)</f>
        <v>#REF!</v>
      </c>
      <c r="J6" s="9">
        <v>1</v>
      </c>
      <c r="K6" s="9" t="s">
        <v>6</v>
      </c>
      <c r="L6" s="9">
        <v>480</v>
      </c>
      <c r="M6" s="6" t="e">
        <f>IF(#REF!&lt;=100,Коэффициент!L6,0)</f>
        <v>#REF!</v>
      </c>
      <c r="N6" s="6"/>
    </row>
    <row r="7" spans="1:14" ht="12.75">
      <c r="A7" s="6"/>
      <c r="B7" s="9">
        <v>2</v>
      </c>
      <c r="C7" s="9" t="s">
        <v>7</v>
      </c>
      <c r="D7" s="9">
        <v>692</v>
      </c>
      <c r="E7" s="6" t="e">
        <f>IF(AND((#REF!&gt;100),(#REF!&lt;=200)),Коэффициент!D7,0)</f>
        <v>#REF!</v>
      </c>
      <c r="F7" s="9">
        <v>2</v>
      </c>
      <c r="G7" s="9" t="s">
        <v>7</v>
      </c>
      <c r="H7" s="9">
        <v>623</v>
      </c>
      <c r="I7" s="6" t="e">
        <f>IF(AND((#REF!&gt;100),(#REF!&lt;=200)),Коэффициент!H7,0)</f>
        <v>#REF!</v>
      </c>
      <c r="J7" s="9">
        <v>2</v>
      </c>
      <c r="K7" s="9" t="s">
        <v>7</v>
      </c>
      <c r="L7" s="9">
        <v>554</v>
      </c>
      <c r="M7" s="6" t="e">
        <f>IF(AND((#REF!&gt;100),(#REF!&lt;=200)),Коэффициент!L7,0)</f>
        <v>#REF!</v>
      </c>
      <c r="N7" s="6"/>
    </row>
    <row r="8" spans="1:14" ht="12.75">
      <c r="A8" s="6"/>
      <c r="B8" s="9">
        <v>3</v>
      </c>
      <c r="C8" s="9" t="s">
        <v>8</v>
      </c>
      <c r="D8" s="9">
        <v>820</v>
      </c>
      <c r="E8" s="6" t="e">
        <f>IF(AND((#REF!&gt;200),(#REF!&lt;=400)),Коэффициент!D8,0)</f>
        <v>#REF!</v>
      </c>
      <c r="F8" s="9">
        <v>3</v>
      </c>
      <c r="G8" s="9" t="s">
        <v>8</v>
      </c>
      <c r="H8" s="9">
        <v>738</v>
      </c>
      <c r="I8" s="6" t="e">
        <f>IF(AND((#REF!&gt;200),(#REF!&lt;=400)),Коэффициент!H8,0)</f>
        <v>#REF!</v>
      </c>
      <c r="J8" s="9">
        <v>3</v>
      </c>
      <c r="K8" s="9" t="s">
        <v>8</v>
      </c>
      <c r="L8" s="9">
        <v>656</v>
      </c>
      <c r="M8" s="6" t="e">
        <f>IF(AND((#REF!&gt;200),(#REF!&lt;=400)),Коэффициент!L8,0)</f>
        <v>#REF!</v>
      </c>
      <c r="N8" s="6"/>
    </row>
    <row r="9" spans="1:14" ht="12.75">
      <c r="A9" s="6"/>
      <c r="B9" s="9">
        <v>4</v>
      </c>
      <c r="C9" s="9" t="s">
        <v>9</v>
      </c>
      <c r="D9" s="9">
        <v>975</v>
      </c>
      <c r="E9" s="6" t="e">
        <f>IF(AND((#REF!&gt;400),(#REF!&lt;=700)),Коэффициент!D9,0)</f>
        <v>#REF!</v>
      </c>
      <c r="F9" s="9">
        <v>4</v>
      </c>
      <c r="G9" s="9" t="s">
        <v>9</v>
      </c>
      <c r="H9" s="9">
        <v>875</v>
      </c>
      <c r="I9" s="6" t="e">
        <f>IF(AND((#REF!&gt;400),(#REF!&lt;=700)),Коэффициент!H9,0)</f>
        <v>#REF!</v>
      </c>
      <c r="J9" s="9">
        <v>4</v>
      </c>
      <c r="K9" s="9" t="s">
        <v>9</v>
      </c>
      <c r="L9" s="9">
        <v>778</v>
      </c>
      <c r="M9" s="6" t="e">
        <f>IF(AND((#REF!&gt;400),(#REF!&lt;=700)),Коэффициент!L9,0)</f>
        <v>#REF!</v>
      </c>
      <c r="N9" s="6"/>
    </row>
    <row r="10" spans="1:14" ht="12.75">
      <c r="A10" s="6"/>
      <c r="B10" s="9">
        <v>5</v>
      </c>
      <c r="C10" s="9" t="s">
        <v>10</v>
      </c>
      <c r="D10" s="9">
        <v>1152</v>
      </c>
      <c r="E10" s="6" t="e">
        <f>IF(AND((#REF!&gt;700),(#REF!&lt;=1000)),Коэффициент!D10,0)</f>
        <v>#REF!</v>
      </c>
      <c r="F10" s="9">
        <v>5</v>
      </c>
      <c r="G10" s="9" t="s">
        <v>10</v>
      </c>
      <c r="H10" s="9">
        <v>1037</v>
      </c>
      <c r="I10" s="6" t="e">
        <f>IF(AND((#REF!&gt;700),(#REF!&lt;=1000)),Коэффициент!H10,0)</f>
        <v>#REF!</v>
      </c>
      <c r="J10" s="9">
        <v>5</v>
      </c>
      <c r="K10" s="9" t="s">
        <v>10</v>
      </c>
      <c r="L10" s="9">
        <v>922</v>
      </c>
      <c r="M10" s="6" t="e">
        <f>IF(AND((#REF!&gt;700),(#REF!&lt;=1000)),Коэффициент!L10,0)</f>
        <v>#REF!</v>
      </c>
      <c r="N10" s="6"/>
    </row>
    <row r="11" spans="1:14" ht="12.75">
      <c r="A11" s="6"/>
      <c r="B11" s="9">
        <v>6</v>
      </c>
      <c r="C11" s="9" t="s">
        <v>11</v>
      </c>
      <c r="D11" s="9">
        <v>2304</v>
      </c>
      <c r="E11" s="6" t="e">
        <f>IF(AND((#REF!&gt;1000),(#REF!&lt;=2000)),Коэффициент!D11,0)</f>
        <v>#REF!</v>
      </c>
      <c r="F11" s="9">
        <v>6</v>
      </c>
      <c r="G11" s="9" t="s">
        <v>11</v>
      </c>
      <c r="H11" s="9">
        <v>2074</v>
      </c>
      <c r="I11" s="6" t="e">
        <f>IF(AND((#REF!&gt;1000),(#REF!&lt;=2000)),Коэффициент!H11,0)</f>
        <v>#REF!</v>
      </c>
      <c r="J11" s="9">
        <v>6</v>
      </c>
      <c r="K11" s="9" t="s">
        <v>11</v>
      </c>
      <c r="L11" s="9">
        <v>1843</v>
      </c>
      <c r="M11" s="6" t="e">
        <f>IF(AND((#REF!&gt;1000),(#REF!&lt;=2000)),Коэффициент!L11,0)</f>
        <v>#REF!</v>
      </c>
      <c r="N11" s="6"/>
    </row>
    <row r="12" spans="1:14" ht="12.75">
      <c r="A12" s="6"/>
      <c r="B12" s="9">
        <v>7</v>
      </c>
      <c r="C12" s="9" t="s">
        <v>12</v>
      </c>
      <c r="D12" s="9">
        <v>2996</v>
      </c>
      <c r="E12" s="6" t="e">
        <f>IF(AND((#REF!&gt;2000),(#REF!&lt;=3000)),Коэффициент!D12,0)</f>
        <v>#REF!</v>
      </c>
      <c r="F12" s="9">
        <v>7</v>
      </c>
      <c r="G12" s="9" t="s">
        <v>12</v>
      </c>
      <c r="H12" s="9">
        <v>2696</v>
      </c>
      <c r="I12" s="6" t="e">
        <f>IF(AND((#REF!&gt;2000),(#REF!&lt;=3000)),Коэффициент!H12,0)</f>
        <v>#REF!</v>
      </c>
      <c r="J12" s="9">
        <v>7</v>
      </c>
      <c r="K12" s="9" t="s">
        <v>12</v>
      </c>
      <c r="L12" s="9">
        <v>2397</v>
      </c>
      <c r="M12" s="6" t="e">
        <f>IF(AND((#REF!&gt;2000),(#REF!&lt;=3000)),Коэффициент!L12,0)</f>
        <v>#REF!</v>
      </c>
      <c r="N12" s="6"/>
    </row>
    <row r="13" spans="1:14" ht="12.75">
      <c r="A13" s="6"/>
      <c r="B13" s="9">
        <v>8</v>
      </c>
      <c r="C13" s="9" t="s">
        <v>13</v>
      </c>
      <c r="D13" s="9">
        <v>3686</v>
      </c>
      <c r="E13" s="6" t="e">
        <f>IF(AND((#REF!&gt;3000),(#REF!&lt;=5000)),Коэффициент!D13,0)</f>
        <v>#REF!</v>
      </c>
      <c r="F13" s="9">
        <v>8</v>
      </c>
      <c r="G13" s="9" t="s">
        <v>13</v>
      </c>
      <c r="H13" s="9">
        <v>3317</v>
      </c>
      <c r="I13" s="6" t="e">
        <f>IF(AND((#REF!&gt;3000),(#REF!&lt;=5000)),Коэффициент!H13,0)</f>
        <v>#REF!</v>
      </c>
      <c r="J13" s="9">
        <v>8</v>
      </c>
      <c r="K13" s="9" t="s">
        <v>13</v>
      </c>
      <c r="L13" s="9">
        <v>2949</v>
      </c>
      <c r="M13" s="6" t="e">
        <f>IF(AND((#REF!&gt;3000),(#REF!&lt;=5000)),Коэффициент!L13,0)</f>
        <v>#REF!</v>
      </c>
      <c r="N13" s="6"/>
    </row>
    <row r="14" spans="1:14" ht="12.75">
      <c r="A14" s="6"/>
      <c r="B14" s="9">
        <v>9</v>
      </c>
      <c r="C14" s="9" t="s">
        <v>14</v>
      </c>
      <c r="D14" s="9">
        <v>4378</v>
      </c>
      <c r="E14" s="6" t="e">
        <f>IF(AND((#REF!&gt;5000),(#REF!&lt;=7000)),Коэффициент!D14,0)</f>
        <v>#REF!</v>
      </c>
      <c r="F14" s="9">
        <v>9</v>
      </c>
      <c r="G14" s="9" t="s">
        <v>14</v>
      </c>
      <c r="H14" s="9">
        <v>3940</v>
      </c>
      <c r="I14" s="6" t="e">
        <f>IF(AND((#REF!&gt;5000),(#REF!&lt;=7000)),Коэффициент!H14,0)</f>
        <v>#REF!</v>
      </c>
      <c r="J14" s="9">
        <v>9</v>
      </c>
      <c r="K14" s="9" t="s">
        <v>14</v>
      </c>
      <c r="L14" s="9">
        <v>3502</v>
      </c>
      <c r="M14" s="6" t="e">
        <f>IF(AND((#REF!&gt;5000),(#REF!&lt;=7000)),Коэффициент!L14,0)</f>
        <v>#REF!</v>
      </c>
      <c r="N14" s="6"/>
    </row>
    <row r="15" spans="1:14" ht="12.75">
      <c r="A15" s="6"/>
      <c r="B15" s="9">
        <v>10</v>
      </c>
      <c r="C15" s="9" t="s">
        <v>15</v>
      </c>
      <c r="D15" s="9">
        <v>5068</v>
      </c>
      <c r="E15" s="6" t="e">
        <f>IF(AND((#REF!&gt;7000),(#REF!&lt;=10000)),Коэффициент!D15,0)</f>
        <v>#REF!</v>
      </c>
      <c r="F15" s="9">
        <v>10</v>
      </c>
      <c r="G15" s="9" t="s">
        <v>15</v>
      </c>
      <c r="H15" s="9">
        <v>4561</v>
      </c>
      <c r="I15" s="6" t="e">
        <f>IF(AND((#REF!&gt;7000),(#REF!&lt;=10000)),Коэффициент!H15,0)</f>
        <v>#REF!</v>
      </c>
      <c r="J15" s="9">
        <v>10</v>
      </c>
      <c r="K15" s="9" t="s">
        <v>15</v>
      </c>
      <c r="L15" s="9">
        <v>4054</v>
      </c>
      <c r="M15" s="6" t="e">
        <f>IF(AND((#REF!&gt;7000),(#REF!&lt;=10000)),Коэффициент!L15,0)</f>
        <v>#REF!</v>
      </c>
      <c r="N15" s="6"/>
    </row>
    <row r="16" spans="1:14" ht="12.75">
      <c r="A16" s="6"/>
      <c r="B16" s="9">
        <v>11</v>
      </c>
      <c r="C16" s="9" t="s">
        <v>16</v>
      </c>
      <c r="D16" s="9">
        <v>5760</v>
      </c>
      <c r="E16" s="6" t="e">
        <f>IF(AND((#REF!&gt;10000),(#REF!&lt;=13000)),Коэффициент!D16,0)</f>
        <v>#REF!</v>
      </c>
      <c r="F16" s="9">
        <v>11</v>
      </c>
      <c r="G16" s="9" t="s">
        <v>16</v>
      </c>
      <c r="H16" s="9">
        <v>5184</v>
      </c>
      <c r="I16" s="6" t="e">
        <f>IF(AND((#REF!&gt;10000),(#REF!&lt;=13000)),Коэффициент!H16,0)</f>
        <v>#REF!</v>
      </c>
      <c r="J16" s="9">
        <v>11</v>
      </c>
      <c r="K16" s="9" t="s">
        <v>16</v>
      </c>
      <c r="L16" s="9">
        <v>4608</v>
      </c>
      <c r="M16" s="6" t="e">
        <f>IF(AND((#REF!&gt;10000),(#REF!&lt;=13000)),Коэффициент!L16,0)</f>
        <v>#REF!</v>
      </c>
      <c r="N16" s="6"/>
    </row>
    <row r="17" spans="1:14" ht="12.75">
      <c r="A17" s="6"/>
      <c r="B17" s="9">
        <v>12</v>
      </c>
      <c r="C17" s="9" t="s">
        <v>17</v>
      </c>
      <c r="D17" s="9">
        <v>6336</v>
      </c>
      <c r="E17" s="6" t="e">
        <f>IF(AND((#REF!&gt;13000),(#REF!&lt;=17000)),Коэффициент!D17,0)</f>
        <v>#REF!</v>
      </c>
      <c r="F17" s="9">
        <v>12</v>
      </c>
      <c r="G17" s="9" t="s">
        <v>17</v>
      </c>
      <c r="H17" s="9">
        <v>5702</v>
      </c>
      <c r="I17" s="6" t="e">
        <f>IF(AND((#REF!&gt;13000),(#REF!&lt;=17000)),Коэффициент!H17,0)</f>
        <v>#REF!</v>
      </c>
      <c r="J17" s="9">
        <v>12</v>
      </c>
      <c r="K17" s="9" t="s">
        <v>17</v>
      </c>
      <c r="L17" s="9">
        <v>5069</v>
      </c>
      <c r="M17" s="6" t="e">
        <f>IF(AND((#REF!&gt;13000),(#REF!&lt;=17000)),Коэффициент!L17,0)</f>
        <v>#REF!</v>
      </c>
      <c r="N17" s="6"/>
    </row>
    <row r="18" spans="1:14" ht="12.75">
      <c r="A18" s="6"/>
      <c r="B18" s="9">
        <v>13</v>
      </c>
      <c r="C18" s="9" t="s">
        <v>18</v>
      </c>
      <c r="D18" s="9">
        <v>6822</v>
      </c>
      <c r="E18" s="6" t="e">
        <f>IF(AND((#REF!&gt;17000),(#REF!&lt;=21000)),Коэффициент!D18,0)</f>
        <v>#REF!</v>
      </c>
      <c r="F18" s="9">
        <v>13</v>
      </c>
      <c r="G18" s="9" t="s">
        <v>18</v>
      </c>
      <c r="H18" s="9">
        <v>6140</v>
      </c>
      <c r="I18" s="6" t="e">
        <f>IF(AND((#REF!&gt;17000),(#REF!&lt;=21000)),Коэффициент!H18,0)</f>
        <v>#REF!</v>
      </c>
      <c r="J18" s="9">
        <v>13</v>
      </c>
      <c r="K18" s="9" t="s">
        <v>18</v>
      </c>
      <c r="L18" s="9">
        <v>5458</v>
      </c>
      <c r="M18" s="6" t="e">
        <f>IF(AND((#REF!&gt;17000),(#REF!&lt;=21000)),Коэффициент!L18,0)</f>
        <v>#REF!</v>
      </c>
      <c r="N18" s="6"/>
    </row>
    <row r="19" spans="1:14" ht="12.75">
      <c r="A19" s="6"/>
      <c r="B19" s="9">
        <v>14</v>
      </c>
      <c r="C19" s="9" t="s">
        <v>19</v>
      </c>
      <c r="D19" s="9">
        <v>7256</v>
      </c>
      <c r="E19" s="6" t="e">
        <f>IF(AND((#REF!&gt;21000),(#REF!&lt;=25000)),Коэффициент!D19,0)</f>
        <v>#REF!</v>
      </c>
      <c r="F19" s="9">
        <v>14</v>
      </c>
      <c r="G19" s="9" t="s">
        <v>19</v>
      </c>
      <c r="H19" s="9">
        <v>6530</v>
      </c>
      <c r="I19" s="6" t="e">
        <f>IF(AND((#REF!&gt;21000),(#REF!&lt;=25000)),Коэффициент!H19,0)</f>
        <v>#REF!</v>
      </c>
      <c r="J19" s="9">
        <v>14</v>
      </c>
      <c r="K19" s="9" t="s">
        <v>19</v>
      </c>
      <c r="L19" s="9">
        <v>5805</v>
      </c>
      <c r="M19" s="6" t="e">
        <f>IF(AND((#REF!&gt;21000),(#REF!&lt;=25000)),Коэффициент!L19,0)</f>
        <v>#REF!</v>
      </c>
      <c r="N19" s="6"/>
    </row>
    <row r="20" spans="1:14" ht="12.75">
      <c r="A20" s="6"/>
      <c r="B20" s="10"/>
      <c r="C20" s="10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10"/>
      <c r="C21" s="10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</sheetData>
  <sheetProtection password="CF66" sheet="1" objects="1" scenarios="1"/>
  <mergeCells count="2">
    <mergeCell ref="B3:D3"/>
    <mergeCell ref="F3:H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L23" sqref="L23"/>
    </sheetView>
  </sheetViews>
  <sheetFormatPr defaultColWidth="9.00390625" defaultRowHeight="12.75"/>
  <cols>
    <col min="1" max="1" width="4.375" style="0" customWidth="1"/>
    <col min="2" max="2" width="23.50390625" style="0" customWidth="1"/>
    <col min="3" max="3" width="10.625" style="0" customWidth="1"/>
    <col min="4" max="4" width="11.125" style="0" customWidth="1"/>
    <col min="5" max="5" width="35.375" style="0" customWidth="1"/>
    <col min="6" max="6" width="5.50390625" style="0" customWidth="1"/>
    <col min="7" max="7" width="7.375" style="0" customWidth="1"/>
    <col min="8" max="8" width="8.00390625" style="0" customWidth="1"/>
    <col min="9" max="9" width="14.625" style="0" customWidth="1"/>
    <col min="11" max="11" width="24.375" style="0" customWidth="1"/>
    <col min="12" max="12" width="23.375" style="0" customWidth="1"/>
  </cols>
  <sheetData>
    <row r="1" spans="5:9" ht="12.75">
      <c r="E1" s="91"/>
      <c r="F1" s="91"/>
      <c r="G1" s="91"/>
      <c r="H1" s="91"/>
      <c r="I1" s="91"/>
    </row>
    <row r="2" spans="1:9" ht="12.75">
      <c r="A2" s="92" t="s">
        <v>20</v>
      </c>
      <c r="B2" s="92"/>
      <c r="C2" s="92"/>
      <c r="D2" s="21"/>
      <c r="E2" s="22"/>
      <c r="F2" s="93" t="s">
        <v>21</v>
      </c>
      <c r="G2" s="93"/>
      <c r="H2" s="93"/>
      <c r="I2" s="93"/>
    </row>
    <row r="3" spans="1:9" ht="13.5">
      <c r="A3" s="94"/>
      <c r="B3" s="94"/>
      <c r="C3" s="94"/>
      <c r="D3" s="23"/>
      <c r="E3" s="22"/>
      <c r="F3" s="94"/>
      <c r="G3" s="94"/>
      <c r="H3" s="94"/>
      <c r="I3" s="94"/>
    </row>
    <row r="4" spans="1:9" ht="12.75">
      <c r="A4" s="21"/>
      <c r="B4" s="21"/>
      <c r="C4" s="21"/>
      <c r="D4" s="21"/>
      <c r="E4" s="24"/>
      <c r="F4" s="95"/>
      <c r="G4" s="95"/>
      <c r="H4" s="95"/>
      <c r="I4" s="95"/>
    </row>
    <row r="5" spans="1:9" ht="13.5">
      <c r="A5" s="94"/>
      <c r="B5" s="94"/>
      <c r="C5" s="94"/>
      <c r="D5" s="23"/>
      <c r="E5" s="22"/>
      <c r="F5" s="96" t="s">
        <v>46</v>
      </c>
      <c r="G5" s="96"/>
      <c r="H5" s="96"/>
      <c r="I5" s="96"/>
    </row>
    <row r="6" spans="1:9" ht="12.75">
      <c r="A6" s="97" t="s">
        <v>58</v>
      </c>
      <c r="B6" s="97"/>
      <c r="C6" s="97"/>
      <c r="D6" s="21"/>
      <c r="E6" s="22"/>
      <c r="F6" s="98" t="s">
        <v>58</v>
      </c>
      <c r="G6" s="98"/>
      <c r="H6" s="98"/>
      <c r="I6" s="98"/>
    </row>
    <row r="7" spans="1:9" ht="12.75">
      <c r="A7" s="15"/>
      <c r="B7" s="15"/>
      <c r="C7" s="15"/>
      <c r="D7" s="15"/>
      <c r="E7" s="22"/>
      <c r="F7" s="16"/>
      <c r="G7" s="16"/>
      <c r="H7" s="16"/>
      <c r="I7" s="16"/>
    </row>
    <row r="8" spans="1:9" ht="12.75">
      <c r="A8" s="93" t="s">
        <v>33</v>
      </c>
      <c r="B8" s="93"/>
      <c r="C8" s="93"/>
      <c r="D8" s="93"/>
      <c r="E8" s="93"/>
      <c r="F8" s="93"/>
      <c r="G8" s="93"/>
      <c r="H8" s="93"/>
      <c r="I8" s="93"/>
    </row>
    <row r="9" spans="1:9" ht="12.75">
      <c r="A9" s="99" t="s">
        <v>47</v>
      </c>
      <c r="B9" s="99"/>
      <c r="C9" s="99"/>
      <c r="D9" s="99"/>
      <c r="E9" s="99"/>
      <c r="F9" s="99"/>
      <c r="G9" s="99"/>
      <c r="H9" s="99"/>
      <c r="I9" s="99"/>
    </row>
    <row r="10" spans="1:9" ht="12.75">
      <c r="A10" s="17"/>
      <c r="B10" s="17"/>
      <c r="C10" s="18"/>
      <c r="D10" s="16"/>
      <c r="E10" s="16"/>
      <c r="F10" s="100" t="s">
        <v>70</v>
      </c>
      <c r="G10" s="100"/>
      <c r="H10" s="100"/>
      <c r="I10" s="100"/>
    </row>
    <row r="11" spans="1:9" ht="13.5">
      <c r="A11" s="19"/>
      <c r="B11" s="19"/>
      <c r="C11" s="20" t="s">
        <v>22</v>
      </c>
      <c r="D11" s="101" t="s">
        <v>71</v>
      </c>
      <c r="E11" s="101"/>
      <c r="F11" s="102"/>
      <c r="G11" s="102"/>
      <c r="H11" s="102"/>
      <c r="I11" s="102"/>
    </row>
    <row r="12" spans="1:9" ht="12.75">
      <c r="A12" s="19"/>
      <c r="B12" s="19"/>
      <c r="C12" s="20"/>
      <c r="D12" s="103"/>
      <c r="E12" s="104"/>
      <c r="F12" s="104"/>
      <c r="G12" s="104"/>
      <c r="H12" s="104"/>
      <c r="I12" s="104"/>
    </row>
    <row r="13" spans="1:9" ht="12.75">
      <c r="A13" s="11"/>
      <c r="B13" s="11"/>
      <c r="C13" s="25"/>
      <c r="D13" s="105"/>
      <c r="E13" s="106"/>
      <c r="F13" s="106"/>
      <c r="G13" s="106"/>
      <c r="H13" s="106"/>
      <c r="I13" s="26"/>
    </row>
    <row r="14" spans="1:11" ht="12.75">
      <c r="A14" s="107"/>
      <c r="B14" s="107"/>
      <c r="C14" s="107"/>
      <c r="D14" s="107"/>
      <c r="E14" s="107"/>
      <c r="F14" s="107"/>
      <c r="G14" s="107"/>
      <c r="H14" s="107"/>
      <c r="I14" s="107"/>
      <c r="K14" s="1"/>
    </row>
    <row r="15" spans="1:11" ht="12.75" customHeight="1">
      <c r="A15" s="108" t="s">
        <v>23</v>
      </c>
      <c r="B15" s="108" t="s">
        <v>24</v>
      </c>
      <c r="C15" s="108" t="s">
        <v>29</v>
      </c>
      <c r="D15" s="108"/>
      <c r="E15" s="108"/>
      <c r="F15" s="108" t="s">
        <v>25</v>
      </c>
      <c r="G15" s="108" t="s">
        <v>26</v>
      </c>
      <c r="H15" s="108" t="s">
        <v>27</v>
      </c>
      <c r="I15" s="117" t="s">
        <v>28</v>
      </c>
      <c r="K15" s="1"/>
    </row>
    <row r="16" spans="1:11" ht="8.25" customHeight="1">
      <c r="A16" s="108"/>
      <c r="B16" s="109"/>
      <c r="C16" s="108"/>
      <c r="D16" s="108"/>
      <c r="E16" s="108"/>
      <c r="F16" s="108"/>
      <c r="G16" s="108"/>
      <c r="H16" s="108"/>
      <c r="I16" s="117"/>
      <c r="K16" s="1"/>
    </row>
    <row r="17" spans="1:11" ht="41.25" customHeight="1">
      <c r="A17" s="27">
        <v>1</v>
      </c>
      <c r="B17" s="51" t="s">
        <v>61</v>
      </c>
      <c r="C17" s="118" t="s">
        <v>62</v>
      </c>
      <c r="D17" s="119"/>
      <c r="E17" s="119"/>
      <c r="F17" s="33">
        <v>1</v>
      </c>
      <c r="G17" s="52" t="s">
        <v>0</v>
      </c>
      <c r="H17" s="34">
        <v>610</v>
      </c>
      <c r="I17" s="30">
        <f aca="true" t="shared" si="0" ref="I17:I25">H17*F17</f>
        <v>610</v>
      </c>
      <c r="K17" s="1"/>
    </row>
    <row r="18" spans="1:11" ht="29.25" customHeight="1">
      <c r="A18" s="27">
        <v>2</v>
      </c>
      <c r="B18" s="45" t="s">
        <v>67</v>
      </c>
      <c r="C18" s="120" t="s">
        <v>68</v>
      </c>
      <c r="D18" s="121"/>
      <c r="E18" s="122"/>
      <c r="F18" s="33">
        <v>1</v>
      </c>
      <c r="G18" s="33" t="s">
        <v>0</v>
      </c>
      <c r="H18" s="34">
        <v>440</v>
      </c>
      <c r="I18" s="30">
        <f t="shared" si="0"/>
        <v>440</v>
      </c>
      <c r="K18" s="1"/>
    </row>
    <row r="19" spans="1:11" ht="18.75" customHeight="1">
      <c r="A19" s="27">
        <v>3</v>
      </c>
      <c r="B19" s="45" t="s">
        <v>74</v>
      </c>
      <c r="C19" s="120" t="s">
        <v>75</v>
      </c>
      <c r="D19" s="121"/>
      <c r="E19" s="122"/>
      <c r="F19" s="33">
        <v>1</v>
      </c>
      <c r="G19" s="33" t="s">
        <v>0</v>
      </c>
      <c r="H19" s="53">
        <v>520</v>
      </c>
      <c r="I19" s="30">
        <f t="shared" si="0"/>
        <v>520</v>
      </c>
      <c r="K19" s="1"/>
    </row>
    <row r="20" spans="1:11" ht="28.5" customHeight="1">
      <c r="A20" s="27">
        <v>4</v>
      </c>
      <c r="B20" s="45" t="s">
        <v>84</v>
      </c>
      <c r="C20" s="120" t="s">
        <v>85</v>
      </c>
      <c r="D20" s="121"/>
      <c r="E20" s="122"/>
      <c r="F20" s="33">
        <v>1</v>
      </c>
      <c r="G20" s="33" t="s">
        <v>0</v>
      </c>
      <c r="H20" s="53">
        <v>2050</v>
      </c>
      <c r="I20" s="30">
        <f t="shared" si="0"/>
        <v>2050</v>
      </c>
      <c r="K20" s="1"/>
    </row>
    <row r="21" spans="1:11" ht="15.75" customHeight="1">
      <c r="A21" s="27">
        <v>5</v>
      </c>
      <c r="B21" s="49" t="s">
        <v>63</v>
      </c>
      <c r="C21" s="113" t="s">
        <v>64</v>
      </c>
      <c r="D21" s="114"/>
      <c r="E21" s="115"/>
      <c r="F21" s="47">
        <v>1</v>
      </c>
      <c r="G21" s="33" t="s">
        <v>0</v>
      </c>
      <c r="H21" s="48">
        <v>1210</v>
      </c>
      <c r="I21" s="30">
        <f t="shared" si="0"/>
        <v>1210</v>
      </c>
      <c r="K21" s="1"/>
    </row>
    <row r="22" spans="1:11" ht="51" customHeight="1">
      <c r="A22" s="27">
        <v>6</v>
      </c>
      <c r="B22" s="50" t="s">
        <v>65</v>
      </c>
      <c r="C22" s="116" t="s">
        <v>66</v>
      </c>
      <c r="D22" s="116"/>
      <c r="E22" s="116"/>
      <c r="F22" s="47">
        <v>1</v>
      </c>
      <c r="G22" s="33" t="s">
        <v>0</v>
      </c>
      <c r="H22" s="48">
        <v>1890</v>
      </c>
      <c r="I22" s="30">
        <f t="shared" si="0"/>
        <v>1890</v>
      </c>
      <c r="K22" s="1"/>
    </row>
    <row r="23" spans="1:11" ht="16.5" customHeight="1">
      <c r="A23" s="27">
        <v>7</v>
      </c>
      <c r="B23" s="46" t="s">
        <v>41</v>
      </c>
      <c r="C23" s="110" t="s">
        <v>42</v>
      </c>
      <c r="D23" s="111"/>
      <c r="E23" s="112"/>
      <c r="F23" s="28">
        <v>20</v>
      </c>
      <c r="G23" s="28" t="s">
        <v>34</v>
      </c>
      <c r="H23" s="29">
        <v>32</v>
      </c>
      <c r="I23" s="30">
        <f t="shared" si="0"/>
        <v>640</v>
      </c>
      <c r="K23" s="1"/>
    </row>
    <row r="24" spans="1:15" s="31" customFormat="1" ht="21" customHeight="1">
      <c r="A24" s="27">
        <v>8</v>
      </c>
      <c r="B24" s="36" t="s">
        <v>38</v>
      </c>
      <c r="C24" s="110" t="s">
        <v>37</v>
      </c>
      <c r="D24" s="111"/>
      <c r="E24" s="112"/>
      <c r="F24" s="28">
        <v>10</v>
      </c>
      <c r="G24" s="28" t="s">
        <v>32</v>
      </c>
      <c r="H24" s="29">
        <v>18</v>
      </c>
      <c r="I24" s="30">
        <f t="shared" si="0"/>
        <v>180</v>
      </c>
      <c r="K24" s="32"/>
      <c r="L24" s="32"/>
      <c r="M24" s="32"/>
      <c r="N24" s="32"/>
      <c r="O24" s="32"/>
    </row>
    <row r="25" spans="1:9" ht="12.75" customHeight="1">
      <c r="A25" s="27">
        <v>9</v>
      </c>
      <c r="B25" s="88" t="s">
        <v>43</v>
      </c>
      <c r="C25" s="89"/>
      <c r="D25" s="89"/>
      <c r="E25" s="90"/>
      <c r="F25" s="33">
        <v>1</v>
      </c>
      <c r="G25" s="33" t="s">
        <v>31</v>
      </c>
      <c r="H25" s="34">
        <v>900</v>
      </c>
      <c r="I25" s="35">
        <f t="shared" si="0"/>
        <v>900</v>
      </c>
    </row>
    <row r="26" spans="1:9" ht="12.75">
      <c r="A26" s="27">
        <v>10</v>
      </c>
      <c r="B26" s="88" t="s">
        <v>44</v>
      </c>
      <c r="C26" s="89"/>
      <c r="D26" s="89"/>
      <c r="E26" s="90"/>
      <c r="F26" s="33">
        <v>1</v>
      </c>
      <c r="G26" s="33" t="s">
        <v>31</v>
      </c>
      <c r="H26" s="34">
        <v>8000</v>
      </c>
      <c r="I26" s="35">
        <f>H26*F26</f>
        <v>8000</v>
      </c>
    </row>
    <row r="27" spans="1:11" ht="12.75" customHeight="1">
      <c r="A27" s="27">
        <v>11</v>
      </c>
      <c r="B27" s="88" t="s">
        <v>69</v>
      </c>
      <c r="C27" s="89"/>
      <c r="D27" s="89"/>
      <c r="E27" s="90"/>
      <c r="F27" s="33">
        <v>1</v>
      </c>
      <c r="G27" s="33" t="s">
        <v>31</v>
      </c>
      <c r="H27" s="34">
        <v>5000</v>
      </c>
      <c r="I27" s="35">
        <f>H27*F27</f>
        <v>5000</v>
      </c>
      <c r="K27" s="37"/>
    </row>
    <row r="28" spans="1:12" ht="12.75">
      <c r="A28" s="38"/>
      <c r="B28" s="39"/>
      <c r="C28" s="125" t="s">
        <v>30</v>
      </c>
      <c r="D28" s="126"/>
      <c r="E28" s="126"/>
      <c r="F28" s="40"/>
      <c r="G28" s="41"/>
      <c r="H28" s="42"/>
      <c r="I28" s="43">
        <f>SUM(I17:I27)</f>
        <v>21440</v>
      </c>
      <c r="K28" s="37"/>
      <c r="L28" s="37"/>
    </row>
    <row r="29" spans="1:9" ht="12.75">
      <c r="A29" s="11"/>
      <c r="B29" s="11"/>
      <c r="C29" s="12"/>
      <c r="D29" s="13"/>
      <c r="E29" s="13"/>
      <c r="F29" s="14"/>
      <c r="G29" s="14"/>
      <c r="H29" s="14"/>
      <c r="I29" s="14"/>
    </row>
    <row r="30" spans="1:9" ht="12.75">
      <c r="A30" s="11"/>
      <c r="B30" s="11"/>
      <c r="C30" s="127" t="s">
        <v>36</v>
      </c>
      <c r="D30" s="127"/>
      <c r="E30" s="127"/>
      <c r="F30" s="14"/>
      <c r="G30" s="14"/>
      <c r="H30" s="127"/>
      <c r="I30" s="127"/>
    </row>
    <row r="31" spans="1:9" ht="12.75">
      <c r="A31" s="11"/>
      <c r="B31" s="11"/>
      <c r="C31" s="12"/>
      <c r="D31" s="13"/>
      <c r="E31" s="13"/>
      <c r="F31" s="14"/>
      <c r="G31" s="14"/>
      <c r="H31" s="14"/>
      <c r="I31" s="14"/>
    </row>
    <row r="32" spans="1:9" ht="18">
      <c r="A32" s="11"/>
      <c r="B32" s="44"/>
      <c r="C32" s="44"/>
      <c r="D32" s="44"/>
      <c r="E32" s="44"/>
      <c r="F32" s="44"/>
      <c r="G32" s="44"/>
      <c r="H32" s="44"/>
      <c r="I32" s="44"/>
    </row>
    <row r="33" spans="1:9" ht="27.75" customHeight="1">
      <c r="A33" s="11"/>
      <c r="B33" s="123"/>
      <c r="C33" s="123"/>
      <c r="D33" s="123"/>
      <c r="E33" s="123"/>
      <c r="F33" s="123"/>
      <c r="G33" s="123"/>
      <c r="H33" s="123"/>
      <c r="I33" s="123"/>
    </row>
    <row r="34" spans="1:9" ht="18">
      <c r="A34" s="11"/>
      <c r="B34" s="44"/>
      <c r="C34" s="44"/>
      <c r="D34" s="44"/>
      <c r="E34" s="44"/>
      <c r="F34" s="44"/>
      <c r="G34" s="44"/>
      <c r="H34" s="44"/>
      <c r="I34" s="44"/>
    </row>
    <row r="35" spans="1:9" ht="12.75">
      <c r="A35" s="11"/>
      <c r="B35" s="124"/>
      <c r="C35" s="124"/>
      <c r="D35" s="124"/>
      <c r="E35" s="124"/>
      <c r="F35" s="124"/>
      <c r="G35" s="124"/>
      <c r="H35" s="124"/>
      <c r="I35" s="124"/>
    </row>
    <row r="36" spans="1:9" ht="12.75">
      <c r="A36" s="11"/>
      <c r="B36" s="11"/>
      <c r="C36" s="12"/>
      <c r="D36" s="13"/>
      <c r="E36" s="13"/>
      <c r="F36" s="14"/>
      <c r="G36" s="14"/>
      <c r="H36" s="14"/>
      <c r="I36" s="14"/>
    </row>
  </sheetData>
  <sheetProtection/>
  <mergeCells count="40">
    <mergeCell ref="B33:I33"/>
    <mergeCell ref="B35:I35"/>
    <mergeCell ref="C19:E19"/>
    <mergeCell ref="C20:E20"/>
    <mergeCell ref="B26:E26"/>
    <mergeCell ref="C28:E28"/>
    <mergeCell ref="C30:E30"/>
    <mergeCell ref="H30:I30"/>
    <mergeCell ref="C23:E23"/>
    <mergeCell ref="C24:E24"/>
    <mergeCell ref="B25:E25"/>
    <mergeCell ref="C21:E21"/>
    <mergeCell ref="C22:E22"/>
    <mergeCell ref="H15:H16"/>
    <mergeCell ref="I15:I16"/>
    <mergeCell ref="C17:E17"/>
    <mergeCell ref="C18:E18"/>
    <mergeCell ref="D13:H13"/>
    <mergeCell ref="A14:I14"/>
    <mergeCell ref="A15:A16"/>
    <mergeCell ref="B15:B16"/>
    <mergeCell ref="C15:E16"/>
    <mergeCell ref="F15:F16"/>
    <mergeCell ref="G15:G16"/>
    <mergeCell ref="F6:I6"/>
    <mergeCell ref="A8:I8"/>
    <mergeCell ref="A9:I9"/>
    <mergeCell ref="F10:I10"/>
    <mergeCell ref="D11:I11"/>
    <mergeCell ref="D12:I12"/>
    <mergeCell ref="B27:E27"/>
    <mergeCell ref="E1:I1"/>
    <mergeCell ref="A2:C2"/>
    <mergeCell ref="F2:I2"/>
    <mergeCell ref="A3:C3"/>
    <mergeCell ref="F3:I3"/>
    <mergeCell ref="F4:I4"/>
    <mergeCell ref="A5:C5"/>
    <mergeCell ref="F5:I5"/>
    <mergeCell ref="A6:C6"/>
  </mergeCells>
  <printOptions/>
  <pageMargins left="0.7480314960629921" right="0.7480314960629921" top="0.2362204724409449" bottom="0.2362204724409449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M16" sqref="M16"/>
    </sheetView>
  </sheetViews>
  <sheetFormatPr defaultColWidth="9.00390625" defaultRowHeight="12.75"/>
  <cols>
    <col min="1" max="1" width="4.375" style="0" customWidth="1"/>
    <col min="2" max="2" width="23.50390625" style="0" customWidth="1"/>
    <col min="3" max="3" width="10.625" style="0" customWidth="1"/>
    <col min="4" max="4" width="11.125" style="0" customWidth="1"/>
    <col min="5" max="5" width="35.375" style="0" customWidth="1"/>
    <col min="6" max="6" width="5.50390625" style="0" customWidth="1"/>
    <col min="7" max="7" width="7.375" style="0" customWidth="1"/>
    <col min="8" max="8" width="8.00390625" style="0" customWidth="1"/>
    <col min="9" max="9" width="14.625" style="0" customWidth="1"/>
    <col min="11" max="11" width="24.375" style="0" customWidth="1"/>
    <col min="12" max="12" width="23.375" style="0" customWidth="1"/>
  </cols>
  <sheetData>
    <row r="1" spans="5:9" ht="12.75">
      <c r="E1" s="91"/>
      <c r="F1" s="91"/>
      <c r="G1" s="91"/>
      <c r="H1" s="91"/>
      <c r="I1" s="91"/>
    </row>
    <row r="2" spans="1:9" ht="12.75">
      <c r="A2" s="152" t="s">
        <v>20</v>
      </c>
      <c r="B2" s="152"/>
      <c r="C2" s="152"/>
      <c r="D2" s="55"/>
      <c r="E2" s="56"/>
      <c r="F2" s="150" t="s">
        <v>21</v>
      </c>
      <c r="G2" s="150"/>
      <c r="H2" s="150"/>
      <c r="I2" s="150"/>
    </row>
    <row r="3" spans="1:9" ht="13.5">
      <c r="A3" s="146"/>
      <c r="B3" s="146"/>
      <c r="C3" s="146"/>
      <c r="D3" s="58"/>
      <c r="E3" s="56"/>
      <c r="F3" s="146"/>
      <c r="G3" s="146"/>
      <c r="H3" s="146"/>
      <c r="I3" s="146"/>
    </row>
    <row r="4" spans="1:9" ht="12.75">
      <c r="A4" s="55"/>
      <c r="B4" s="55"/>
      <c r="C4" s="55"/>
      <c r="D4" s="55"/>
      <c r="E4" s="59"/>
      <c r="F4" s="153"/>
      <c r="G4" s="153"/>
      <c r="H4" s="153"/>
      <c r="I4" s="153"/>
    </row>
    <row r="5" spans="1:9" ht="13.5">
      <c r="A5" s="146" t="s">
        <v>59</v>
      </c>
      <c r="B5" s="146"/>
      <c r="C5" s="146"/>
      <c r="D5" s="58"/>
      <c r="E5" s="56"/>
      <c r="F5" s="147" t="s">
        <v>48</v>
      </c>
      <c r="G5" s="147"/>
      <c r="H5" s="147"/>
      <c r="I5" s="147"/>
    </row>
    <row r="6" spans="1:9" ht="12.75">
      <c r="A6" s="148" t="s">
        <v>58</v>
      </c>
      <c r="B6" s="148"/>
      <c r="C6" s="148"/>
      <c r="D6" s="55"/>
      <c r="E6" s="56"/>
      <c r="F6" s="149" t="s">
        <v>58</v>
      </c>
      <c r="G6" s="149"/>
      <c r="H6" s="149"/>
      <c r="I6" s="149"/>
    </row>
    <row r="7" spans="1:9" ht="12.75">
      <c r="A7" s="54"/>
      <c r="B7" s="54"/>
      <c r="C7" s="54"/>
      <c r="D7" s="54"/>
      <c r="E7" s="56"/>
      <c r="F7" s="60"/>
      <c r="G7" s="60"/>
      <c r="H7" s="60"/>
      <c r="I7" s="60"/>
    </row>
    <row r="8" spans="1:9" ht="12.75">
      <c r="A8" s="150" t="s">
        <v>33</v>
      </c>
      <c r="B8" s="150"/>
      <c r="C8" s="150"/>
      <c r="D8" s="150"/>
      <c r="E8" s="150"/>
      <c r="F8" s="150"/>
      <c r="G8" s="150"/>
      <c r="H8" s="150"/>
      <c r="I8" s="150"/>
    </row>
    <row r="9" spans="1:9" ht="12.75">
      <c r="A9" s="151" t="s">
        <v>45</v>
      </c>
      <c r="B9" s="151"/>
      <c r="C9" s="151"/>
      <c r="D9" s="151"/>
      <c r="E9" s="151"/>
      <c r="F9" s="151"/>
      <c r="G9" s="151"/>
      <c r="H9" s="151"/>
      <c r="I9" s="151"/>
    </row>
    <row r="10" spans="1:9" ht="12.75">
      <c r="A10" s="61"/>
      <c r="B10" s="61"/>
      <c r="C10" s="57"/>
      <c r="D10" s="57"/>
      <c r="E10" s="57"/>
      <c r="F10" s="139" t="s">
        <v>70</v>
      </c>
      <c r="G10" s="139"/>
      <c r="H10" s="139"/>
      <c r="I10" s="139"/>
    </row>
    <row r="11" spans="1:9" ht="13.5">
      <c r="A11" s="62"/>
      <c r="B11" s="62"/>
      <c r="C11" s="63" t="s">
        <v>22</v>
      </c>
      <c r="D11" s="140" t="s">
        <v>60</v>
      </c>
      <c r="E11" s="140"/>
      <c r="F11" s="140"/>
      <c r="G11" s="140"/>
      <c r="H11" s="140"/>
      <c r="I11" s="140"/>
    </row>
    <row r="12" spans="1:9" ht="12.75">
      <c r="A12" s="62"/>
      <c r="B12" s="62"/>
      <c r="C12" s="63"/>
      <c r="D12" s="141"/>
      <c r="E12" s="142"/>
      <c r="F12" s="142"/>
      <c r="G12" s="142"/>
      <c r="H12" s="142"/>
      <c r="I12" s="142"/>
    </row>
    <row r="13" spans="1:9" ht="12.75">
      <c r="A13" s="64"/>
      <c r="B13" s="64"/>
      <c r="C13" s="65"/>
      <c r="D13" s="105"/>
      <c r="E13" s="143"/>
      <c r="F13" s="143"/>
      <c r="G13" s="143"/>
      <c r="H13" s="143"/>
      <c r="I13" s="66"/>
    </row>
    <row r="14" spans="1:11" ht="12.75">
      <c r="A14" s="144"/>
      <c r="B14" s="144"/>
      <c r="C14" s="144"/>
      <c r="D14" s="144"/>
      <c r="E14" s="144"/>
      <c r="F14" s="144"/>
      <c r="G14" s="144"/>
      <c r="H14" s="144"/>
      <c r="I14" s="144"/>
      <c r="K14" s="1"/>
    </row>
    <row r="15" spans="1:11" ht="12.75" customHeight="1">
      <c r="A15" s="132" t="s">
        <v>23</v>
      </c>
      <c r="B15" s="132" t="s">
        <v>24</v>
      </c>
      <c r="C15" s="132" t="s">
        <v>29</v>
      </c>
      <c r="D15" s="132"/>
      <c r="E15" s="132"/>
      <c r="F15" s="132" t="s">
        <v>25</v>
      </c>
      <c r="G15" s="132" t="s">
        <v>26</v>
      </c>
      <c r="H15" s="132" t="s">
        <v>27</v>
      </c>
      <c r="I15" s="133" t="s">
        <v>28</v>
      </c>
      <c r="K15" s="1"/>
    </row>
    <row r="16" spans="1:11" ht="18" customHeight="1">
      <c r="A16" s="132"/>
      <c r="B16" s="145"/>
      <c r="C16" s="132"/>
      <c r="D16" s="132"/>
      <c r="E16" s="132"/>
      <c r="F16" s="132"/>
      <c r="G16" s="132"/>
      <c r="H16" s="132"/>
      <c r="I16" s="133"/>
      <c r="K16" s="1"/>
    </row>
    <row r="17" spans="1:15" s="31" customFormat="1" ht="19.5" customHeight="1">
      <c r="A17" s="67">
        <v>1</v>
      </c>
      <c r="B17" s="70" t="s">
        <v>73</v>
      </c>
      <c r="C17" s="118" t="s">
        <v>72</v>
      </c>
      <c r="D17" s="119"/>
      <c r="E17" s="119"/>
      <c r="F17" s="28">
        <v>1</v>
      </c>
      <c r="G17" s="28" t="s">
        <v>0</v>
      </c>
      <c r="H17" s="29">
        <v>8700</v>
      </c>
      <c r="I17" s="68">
        <f aca="true" t="shared" si="0" ref="I17:I32">H17*F17</f>
        <v>8700</v>
      </c>
      <c r="J17" s="71"/>
      <c r="K17" s="72"/>
      <c r="L17" s="134"/>
      <c r="M17" s="134"/>
      <c r="N17" s="134"/>
      <c r="O17" s="134"/>
    </row>
    <row r="18" spans="1:15" s="31" customFormat="1" ht="19.5" customHeight="1">
      <c r="A18" s="67">
        <v>2</v>
      </c>
      <c r="B18" s="70" t="s">
        <v>79</v>
      </c>
      <c r="C18" s="118" t="s">
        <v>78</v>
      </c>
      <c r="D18" s="119"/>
      <c r="E18" s="119"/>
      <c r="F18" s="28">
        <v>1</v>
      </c>
      <c r="G18" s="28" t="s">
        <v>0</v>
      </c>
      <c r="H18" s="29">
        <v>1100</v>
      </c>
      <c r="I18" s="68">
        <f t="shared" si="0"/>
        <v>1100</v>
      </c>
      <c r="J18" s="71"/>
      <c r="K18" s="72"/>
      <c r="L18" s="86"/>
      <c r="M18" s="86"/>
      <c r="N18" s="86"/>
      <c r="O18" s="86"/>
    </row>
    <row r="19" spans="1:15" s="31" customFormat="1" ht="25.5" customHeight="1">
      <c r="A19" s="67">
        <v>3</v>
      </c>
      <c r="B19" s="70" t="s">
        <v>80</v>
      </c>
      <c r="C19" s="118" t="s">
        <v>81</v>
      </c>
      <c r="D19" s="119"/>
      <c r="E19" s="119"/>
      <c r="F19" s="28">
        <v>2</v>
      </c>
      <c r="G19" s="28" t="s">
        <v>0</v>
      </c>
      <c r="H19" s="29">
        <v>2500</v>
      </c>
      <c r="I19" s="68">
        <f t="shared" si="0"/>
        <v>5000</v>
      </c>
      <c r="J19" s="71"/>
      <c r="K19" s="72"/>
      <c r="L19" s="86"/>
      <c r="M19" s="86"/>
      <c r="N19" s="86"/>
      <c r="O19" s="86"/>
    </row>
    <row r="20" spans="1:15" s="31" customFormat="1" ht="30" customHeight="1">
      <c r="A20" s="67">
        <v>4</v>
      </c>
      <c r="B20" s="45" t="s">
        <v>39</v>
      </c>
      <c r="C20" s="120" t="s">
        <v>40</v>
      </c>
      <c r="D20" s="121"/>
      <c r="E20" s="122"/>
      <c r="F20" s="33">
        <v>1</v>
      </c>
      <c r="G20" s="33" t="s">
        <v>0</v>
      </c>
      <c r="H20" s="34">
        <v>3030</v>
      </c>
      <c r="I20" s="68">
        <f t="shared" si="0"/>
        <v>3030</v>
      </c>
      <c r="K20" s="73"/>
      <c r="L20" s="32"/>
      <c r="M20" s="32"/>
      <c r="N20" s="32"/>
      <c r="O20" s="32"/>
    </row>
    <row r="21" spans="1:15" s="31" customFormat="1" ht="37.5" customHeight="1">
      <c r="A21" s="67">
        <v>5</v>
      </c>
      <c r="B21" s="51" t="s">
        <v>61</v>
      </c>
      <c r="C21" s="118" t="s">
        <v>62</v>
      </c>
      <c r="D21" s="119"/>
      <c r="E21" s="119"/>
      <c r="F21" s="33">
        <v>1</v>
      </c>
      <c r="G21" s="52" t="s">
        <v>0</v>
      </c>
      <c r="H21" s="34">
        <v>610</v>
      </c>
      <c r="I21" s="68">
        <f t="shared" si="0"/>
        <v>610</v>
      </c>
      <c r="K21" s="73"/>
      <c r="L21" s="32"/>
      <c r="M21" s="32"/>
      <c r="N21" s="32"/>
      <c r="O21" s="32"/>
    </row>
    <row r="22" spans="1:15" s="31" customFormat="1" ht="94.5" customHeight="1">
      <c r="A22" s="67">
        <v>6</v>
      </c>
      <c r="B22" s="45" t="s">
        <v>82</v>
      </c>
      <c r="C22" s="120" t="s">
        <v>83</v>
      </c>
      <c r="D22" s="121"/>
      <c r="E22" s="122"/>
      <c r="F22" s="33">
        <v>1</v>
      </c>
      <c r="G22" s="33" t="s">
        <v>0</v>
      </c>
      <c r="H22" s="34">
        <v>3000</v>
      </c>
      <c r="I22" s="68">
        <f t="shared" si="0"/>
        <v>3000</v>
      </c>
      <c r="K22" s="73"/>
      <c r="L22" s="32"/>
      <c r="M22" s="32"/>
      <c r="N22" s="32"/>
      <c r="O22" s="32"/>
    </row>
    <row r="23" spans="1:15" s="31" customFormat="1" ht="17.25" customHeight="1">
      <c r="A23" s="67">
        <v>7</v>
      </c>
      <c r="B23" s="69" t="s">
        <v>76</v>
      </c>
      <c r="C23" s="135" t="s">
        <v>77</v>
      </c>
      <c r="D23" s="136"/>
      <c r="E23" s="137"/>
      <c r="F23" s="33">
        <v>1</v>
      </c>
      <c r="G23" s="33" t="s">
        <v>0</v>
      </c>
      <c r="H23" s="29">
        <v>150</v>
      </c>
      <c r="I23" s="68">
        <f t="shared" si="0"/>
        <v>150</v>
      </c>
      <c r="K23" s="32"/>
      <c r="L23" s="32"/>
      <c r="M23" s="32"/>
      <c r="N23" s="32"/>
      <c r="O23" s="32"/>
    </row>
    <row r="24" spans="1:15" s="31" customFormat="1" ht="21" customHeight="1">
      <c r="A24" s="67">
        <v>8</v>
      </c>
      <c r="B24" s="36" t="s">
        <v>38</v>
      </c>
      <c r="C24" s="110" t="s">
        <v>37</v>
      </c>
      <c r="D24" s="111"/>
      <c r="E24" s="112"/>
      <c r="F24" s="28">
        <v>10</v>
      </c>
      <c r="G24" s="28" t="s">
        <v>32</v>
      </c>
      <c r="H24" s="29">
        <v>18</v>
      </c>
      <c r="I24" s="68">
        <f t="shared" si="0"/>
        <v>180</v>
      </c>
      <c r="K24" s="32"/>
      <c r="L24" s="32"/>
      <c r="M24" s="32"/>
      <c r="N24" s="32"/>
      <c r="O24" s="32"/>
    </row>
    <row r="25" spans="1:15" s="31" customFormat="1" ht="12.75">
      <c r="A25" s="67">
        <v>9</v>
      </c>
      <c r="B25" s="74" t="s">
        <v>49</v>
      </c>
      <c r="C25" s="138" t="s">
        <v>50</v>
      </c>
      <c r="D25" s="138"/>
      <c r="E25" s="138"/>
      <c r="F25" s="28">
        <v>1</v>
      </c>
      <c r="G25" s="28" t="s">
        <v>0</v>
      </c>
      <c r="H25" s="29">
        <v>150</v>
      </c>
      <c r="I25" s="68">
        <f t="shared" si="0"/>
        <v>150</v>
      </c>
      <c r="K25" s="32"/>
      <c r="L25" s="32"/>
      <c r="M25" s="32"/>
      <c r="N25" s="32"/>
      <c r="O25" s="32"/>
    </row>
    <row r="26" spans="1:15" s="31" customFormat="1" ht="12.75">
      <c r="A26" s="67">
        <v>10</v>
      </c>
      <c r="B26" s="36" t="s">
        <v>51</v>
      </c>
      <c r="C26" s="110" t="s">
        <v>52</v>
      </c>
      <c r="D26" s="111"/>
      <c r="E26" s="112"/>
      <c r="F26" s="28">
        <v>80</v>
      </c>
      <c r="G26" s="28" t="s">
        <v>34</v>
      </c>
      <c r="H26" s="29">
        <v>88</v>
      </c>
      <c r="I26" s="68">
        <f t="shared" si="0"/>
        <v>7040</v>
      </c>
      <c r="K26" s="32"/>
      <c r="L26" s="32"/>
      <c r="M26" s="32"/>
      <c r="N26" s="32"/>
      <c r="O26" s="32"/>
    </row>
    <row r="27" spans="1:9" s="31" customFormat="1" ht="12.75">
      <c r="A27" s="67">
        <v>11</v>
      </c>
      <c r="B27" s="36" t="s">
        <v>53</v>
      </c>
      <c r="C27" s="110" t="s">
        <v>54</v>
      </c>
      <c r="D27" s="111"/>
      <c r="E27" s="112"/>
      <c r="F27" s="28">
        <v>30</v>
      </c>
      <c r="G27" s="28" t="s">
        <v>34</v>
      </c>
      <c r="H27" s="29">
        <v>68</v>
      </c>
      <c r="I27" s="68">
        <f t="shared" si="0"/>
        <v>2040</v>
      </c>
    </row>
    <row r="28" spans="1:9" ht="12.75" customHeight="1">
      <c r="A28" s="67">
        <v>12</v>
      </c>
      <c r="B28" s="88" t="s">
        <v>55</v>
      </c>
      <c r="C28" s="89"/>
      <c r="D28" s="89"/>
      <c r="E28" s="90"/>
      <c r="F28" s="33">
        <v>60</v>
      </c>
      <c r="G28" s="33" t="s">
        <v>32</v>
      </c>
      <c r="H28" s="34">
        <v>30</v>
      </c>
      <c r="I28" s="75">
        <f t="shared" si="0"/>
        <v>1800</v>
      </c>
    </row>
    <row r="29" spans="1:9" ht="12.75">
      <c r="A29" s="67">
        <v>13</v>
      </c>
      <c r="B29" s="88" t="s">
        <v>56</v>
      </c>
      <c r="C29" s="89"/>
      <c r="D29" s="89"/>
      <c r="E29" s="90"/>
      <c r="F29" s="33">
        <v>1</v>
      </c>
      <c r="G29" s="33" t="s">
        <v>31</v>
      </c>
      <c r="H29" s="34">
        <v>2500</v>
      </c>
      <c r="I29" s="75">
        <f>H29*F29</f>
        <v>2500</v>
      </c>
    </row>
    <row r="30" spans="1:9" ht="12.75">
      <c r="A30" s="67">
        <v>14</v>
      </c>
      <c r="B30" s="88" t="s">
        <v>35</v>
      </c>
      <c r="C30" s="89"/>
      <c r="D30" s="89"/>
      <c r="E30" s="90"/>
      <c r="F30" s="33">
        <v>1</v>
      </c>
      <c r="G30" s="33" t="s">
        <v>31</v>
      </c>
      <c r="H30" s="34">
        <v>5000</v>
      </c>
      <c r="I30" s="75">
        <f>H30*F30</f>
        <v>5000</v>
      </c>
    </row>
    <row r="31" spans="1:11" ht="12.75">
      <c r="A31" s="67">
        <v>15</v>
      </c>
      <c r="B31" s="88" t="s">
        <v>57</v>
      </c>
      <c r="C31" s="89"/>
      <c r="D31" s="89"/>
      <c r="E31" s="90"/>
      <c r="F31" s="33">
        <v>1</v>
      </c>
      <c r="G31" s="33" t="s">
        <v>31</v>
      </c>
      <c r="H31" s="34">
        <v>18000</v>
      </c>
      <c r="I31" s="75">
        <f>H31*F31</f>
        <v>18000</v>
      </c>
      <c r="K31" s="37"/>
    </row>
    <row r="32" spans="1:11" ht="12.75" customHeight="1">
      <c r="A32" s="67">
        <v>16</v>
      </c>
      <c r="B32" s="88" t="s">
        <v>69</v>
      </c>
      <c r="C32" s="89"/>
      <c r="D32" s="89"/>
      <c r="E32" s="90"/>
      <c r="F32" s="33">
        <v>1</v>
      </c>
      <c r="G32" s="33" t="s">
        <v>31</v>
      </c>
      <c r="H32" s="34">
        <v>5000</v>
      </c>
      <c r="I32" s="75">
        <f t="shared" si="0"/>
        <v>5000</v>
      </c>
      <c r="K32" s="37"/>
    </row>
    <row r="33" spans="1:12" ht="12.75">
      <c r="A33" s="76"/>
      <c r="B33" s="77"/>
      <c r="C33" s="128" t="s">
        <v>30</v>
      </c>
      <c r="D33" s="126"/>
      <c r="E33" s="126"/>
      <c r="F33" s="78"/>
      <c r="G33" s="79"/>
      <c r="H33" s="80"/>
      <c r="I33" s="81">
        <f>SUM(I17:I32)</f>
        <v>63300</v>
      </c>
      <c r="K33" s="37"/>
      <c r="L33" s="37"/>
    </row>
    <row r="34" spans="1:9" ht="12.75">
      <c r="A34" s="64"/>
      <c r="B34" s="64"/>
      <c r="C34" s="82"/>
      <c r="D34" s="83"/>
      <c r="E34" s="83"/>
      <c r="F34" s="84"/>
      <c r="G34" s="84"/>
      <c r="H34" s="84"/>
      <c r="I34" s="84"/>
    </row>
    <row r="35" spans="1:9" ht="12.75">
      <c r="A35" s="64"/>
      <c r="B35" s="64"/>
      <c r="C35" s="129" t="s">
        <v>36</v>
      </c>
      <c r="D35" s="129"/>
      <c r="E35" s="129"/>
      <c r="F35" s="84"/>
      <c r="G35" s="84"/>
      <c r="H35" s="129"/>
      <c r="I35" s="129"/>
    </row>
    <row r="36" spans="1:9" ht="12.75">
      <c r="A36" s="64"/>
      <c r="B36" s="64"/>
      <c r="C36" s="82"/>
      <c r="D36" s="83"/>
      <c r="E36" s="83"/>
      <c r="F36" s="84"/>
      <c r="G36" s="84"/>
      <c r="H36" s="84"/>
      <c r="I36" s="84"/>
    </row>
    <row r="37" spans="1:9" ht="18">
      <c r="A37" s="64"/>
      <c r="B37" s="85"/>
      <c r="C37" s="85"/>
      <c r="D37" s="85"/>
      <c r="E37" s="85"/>
      <c r="F37" s="85"/>
      <c r="G37" s="85"/>
      <c r="H37" s="85"/>
      <c r="I37" s="85"/>
    </row>
    <row r="38" spans="1:9" ht="27.75" customHeight="1">
      <c r="A38" s="64"/>
      <c r="B38" s="130"/>
      <c r="C38" s="130"/>
      <c r="D38" s="130"/>
      <c r="E38" s="130"/>
      <c r="F38" s="130"/>
      <c r="G38" s="130"/>
      <c r="H38" s="130"/>
      <c r="I38" s="130"/>
    </row>
    <row r="39" spans="1:9" ht="18">
      <c r="A39" s="64"/>
      <c r="B39" s="85"/>
      <c r="C39" s="85"/>
      <c r="D39" s="85"/>
      <c r="E39" s="85"/>
      <c r="F39" s="85"/>
      <c r="G39" s="85"/>
      <c r="H39" s="85"/>
      <c r="I39" s="85"/>
    </row>
    <row r="40" spans="1:9" ht="12.75">
      <c r="A40" s="64"/>
      <c r="B40" s="131"/>
      <c r="C40" s="131"/>
      <c r="D40" s="131"/>
      <c r="E40" s="131"/>
      <c r="F40" s="131"/>
      <c r="G40" s="131"/>
      <c r="H40" s="131"/>
      <c r="I40" s="131"/>
    </row>
    <row r="41" spans="1:9" ht="12.75">
      <c r="A41" s="64"/>
      <c r="B41" s="64"/>
      <c r="C41" s="82"/>
      <c r="D41" s="83"/>
      <c r="E41" s="83"/>
      <c r="F41" s="84"/>
      <c r="G41" s="84"/>
      <c r="H41" s="84"/>
      <c r="I41" s="84"/>
    </row>
  </sheetData>
  <sheetProtection/>
  <mergeCells count="46">
    <mergeCell ref="E1:I1"/>
    <mergeCell ref="A2:C2"/>
    <mergeCell ref="F2:I2"/>
    <mergeCell ref="A3:C3"/>
    <mergeCell ref="F3:I3"/>
    <mergeCell ref="F4:I4"/>
    <mergeCell ref="A5:C5"/>
    <mergeCell ref="F5:I5"/>
    <mergeCell ref="A6:C6"/>
    <mergeCell ref="F6:I6"/>
    <mergeCell ref="A8:I8"/>
    <mergeCell ref="A9:I9"/>
    <mergeCell ref="F10:I10"/>
    <mergeCell ref="D11:I11"/>
    <mergeCell ref="D12:I12"/>
    <mergeCell ref="D13:H13"/>
    <mergeCell ref="A14:I14"/>
    <mergeCell ref="A15:A16"/>
    <mergeCell ref="B15:B16"/>
    <mergeCell ref="C15:E16"/>
    <mergeCell ref="F15:F16"/>
    <mergeCell ref="G15:G16"/>
    <mergeCell ref="H15:H16"/>
    <mergeCell ref="I15:I16"/>
    <mergeCell ref="C17:E17"/>
    <mergeCell ref="L17:O17"/>
    <mergeCell ref="B32:E32"/>
    <mergeCell ref="C20:E20"/>
    <mergeCell ref="C23:E23"/>
    <mergeCell ref="C24:E24"/>
    <mergeCell ref="C25:E25"/>
    <mergeCell ref="C26:E26"/>
    <mergeCell ref="C35:E35"/>
    <mergeCell ref="H35:I35"/>
    <mergeCell ref="B38:I38"/>
    <mergeCell ref="B40:I40"/>
    <mergeCell ref="C27:E27"/>
    <mergeCell ref="B28:E28"/>
    <mergeCell ref="B29:E29"/>
    <mergeCell ref="B30:E30"/>
    <mergeCell ref="B31:E31"/>
    <mergeCell ref="C18:E18"/>
    <mergeCell ref="C19:E19"/>
    <mergeCell ref="C22:E22"/>
    <mergeCell ref="C21:E21"/>
    <mergeCell ref="C33:E33"/>
  </mergeCells>
  <printOptions/>
  <pageMargins left="0.7480314960629921" right="0.7480314960629921" top="0.2362204724409449" bottom="0.2362204724409449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Рукавишников</Manager>
  <Company>УВО при ГУВД С/О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Смета по ТЕРам</dc:title>
  <dc:subject>Монтаж ОПС</dc:subject>
  <dc:creator>Новиков И.С.</dc:creator>
  <cp:keywords>111</cp:keywords>
  <dc:description>Смета на монтаж систем охранной, пожарной и тревожной сигнализации</dc:description>
  <cp:lastModifiedBy>Денис</cp:lastModifiedBy>
  <cp:lastPrinted>2016-05-06T06:12:14Z</cp:lastPrinted>
  <dcterms:created xsi:type="dcterms:W3CDTF">2003-04-14T05:22:08Z</dcterms:created>
  <dcterms:modified xsi:type="dcterms:W3CDTF">2022-06-14T09:50:27Z</dcterms:modified>
  <cp:category>6 отдел</cp:category>
  <cp:version/>
  <cp:contentType/>
  <cp:contentStatus/>
</cp:coreProperties>
</file>